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105" windowWidth="11700" windowHeight="13110" firstSheet="7" activeTab="8"/>
  </bookViews>
  <sheets>
    <sheet name="Temperatur" sheetId="1" r:id="rId1"/>
    <sheet name="Feuchte" sheetId="2" r:id="rId2"/>
    <sheet name="Wind" sheetId="3" r:id="rId3"/>
    <sheet name="Luftdruck" sheetId="4" r:id="rId4"/>
    <sheet name="Niederschlag" sheetId="5" r:id="rId5"/>
    <sheet name="Sonnenscheindauer" sheetId="6" r:id="rId6"/>
    <sheet name="Helligkeit" sheetId="7" r:id="rId7"/>
    <sheet name="Schneehöhe" sheetId="8" r:id="rId8"/>
    <sheet name="Überblick" sheetId="9" r:id="rId9"/>
  </sheets>
  <definedNames/>
  <calcPr fullCalcOnLoad="1"/>
</workbook>
</file>

<file path=xl/sharedStrings.xml><?xml version="1.0" encoding="utf-8"?>
<sst xmlns="http://schemas.openxmlformats.org/spreadsheetml/2006/main" count="87" uniqueCount="77">
  <si>
    <t>Oberthal</t>
  </si>
  <si>
    <t>Temperatur Max.</t>
  </si>
  <si>
    <t>Temperatur Min.</t>
  </si>
  <si>
    <t>Feuchte Max.</t>
  </si>
  <si>
    <t>Feuchte Min.</t>
  </si>
  <si>
    <t>Wind Max.</t>
  </si>
  <si>
    <t>Windchill Min.</t>
  </si>
  <si>
    <t>Luftdruck Max.</t>
  </si>
  <si>
    <t>Luftdruck Min.</t>
  </si>
  <si>
    <t>Niederschlag 24h</t>
  </si>
  <si>
    <t>Niederschlag Monat</t>
  </si>
  <si>
    <t>Sonnenscheindauer</t>
  </si>
  <si>
    <t>Helligkeit Max.</t>
  </si>
  <si>
    <t>Schneehöhe</t>
  </si>
  <si>
    <t>Durchschnitte:</t>
  </si>
  <si>
    <t>Total:</t>
  </si>
  <si>
    <t>Temperatur Maximum</t>
  </si>
  <si>
    <t>Temperatur Minimum</t>
  </si>
  <si>
    <t>Windchill Minimum</t>
  </si>
  <si>
    <t>Feuchte Maximum</t>
  </si>
  <si>
    <t>Feuchte Minimum</t>
  </si>
  <si>
    <t>Wind Maximum</t>
  </si>
  <si>
    <t>Luftdruck Maximum</t>
  </si>
  <si>
    <t>Luftdruck Minimum</t>
  </si>
  <si>
    <t>Niederschlag 24 Stunden</t>
  </si>
  <si>
    <t>Niederschlag im Monat</t>
  </si>
  <si>
    <t>Helligkeit Maximum</t>
  </si>
  <si>
    <t>Maximum:</t>
  </si>
  <si>
    <t>Minimum:</t>
  </si>
  <si>
    <t>Abweichung der Norm:</t>
  </si>
  <si>
    <t>Temperatur-Tage:</t>
  </si>
  <si>
    <t>Windmaximum-Tage:</t>
  </si>
  <si>
    <t>&gt;7 Beaufort</t>
  </si>
  <si>
    <t>7 Beaufort</t>
  </si>
  <si>
    <t>6 Beaufort</t>
  </si>
  <si>
    <t>5 Beaufort</t>
  </si>
  <si>
    <t>4 Beaufort</t>
  </si>
  <si>
    <t>3 Beaufort</t>
  </si>
  <si>
    <t>&lt;3 Beaufort</t>
  </si>
  <si>
    <t>Schnee-Tage:</t>
  </si>
  <si>
    <t>Temperatur Mittel</t>
  </si>
  <si>
    <t>Feuchte Mittel</t>
  </si>
  <si>
    <t>Wind Mittel</t>
  </si>
  <si>
    <t>Luftdruck Mittel</t>
  </si>
  <si>
    <t>Monatsdiagramm Januar 2007</t>
  </si>
  <si>
    <t>?</t>
  </si>
  <si>
    <t>57h 30min</t>
  </si>
  <si>
    <t>+0h 30min</t>
  </si>
  <si>
    <t>Abweichung</t>
  </si>
  <si>
    <t>+/-0</t>
  </si>
  <si>
    <t>&gt; 0cm</t>
  </si>
  <si>
    <t>&gt;= 1cm</t>
  </si>
  <si>
    <t>&gt;= 5cm</t>
  </si>
  <si>
    <t>&gt;= 10cm</t>
  </si>
  <si>
    <t>&gt;= 15cm</t>
  </si>
  <si>
    <t>&gt;= 20cm</t>
  </si>
  <si>
    <t>&gt;= 30cm</t>
  </si>
  <si>
    <t>&gt;= 40cm</t>
  </si>
  <si>
    <t>&gt;= 50cm</t>
  </si>
  <si>
    <t>&gt;= 75cm</t>
  </si>
  <si>
    <t>&gt;= 100cm</t>
  </si>
  <si>
    <t>Tmin &lt;= -10°C</t>
  </si>
  <si>
    <t>Tmax &lt;= 0°C</t>
  </si>
  <si>
    <t>Tmin &lt; 0°C</t>
  </si>
  <si>
    <t>Tmax &lt; 10°C</t>
  </si>
  <si>
    <t>Tmax &gt;= 20°C</t>
  </si>
  <si>
    <t>Tmax &gt;= 25°C</t>
  </si>
  <si>
    <t>Tmax &gt;= 30°C</t>
  </si>
  <si>
    <t>Tmin &gt;= 20°C</t>
  </si>
  <si>
    <t>+4.02 °C</t>
  </si>
  <si>
    <t>+3.75 °C</t>
  </si>
  <si>
    <t>+3.69 °C</t>
  </si>
  <si>
    <t>-6.19 %</t>
  </si>
  <si>
    <t>+7.14 km/h</t>
  </si>
  <si>
    <t>-34.6 mm</t>
  </si>
  <si>
    <t>-5.1</t>
  </si>
  <si>
    <t>-11.1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</si>
</sst>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  <numFmt numFmtId="166" formatCode="[$-807]d/\ mmmm\ yyyy;@"/>
    <numFmt numFmtId="16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16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1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20" fontId="0" fillId="5" borderId="0" xfId="0" applyNumberFormat="1" applyFill="1" applyAlignment="1">
      <alignment horizontal="right"/>
    </xf>
    <xf numFmtId="0" fontId="0" fillId="3" borderId="0" xfId="0" applyNumberFormat="1" applyFill="1" applyAlignment="1">
      <alignment/>
    </xf>
    <xf numFmtId="0" fontId="0" fillId="4" borderId="0" xfId="0" applyNumberFormat="1" applyFill="1" applyAlignment="1">
      <alignment/>
    </xf>
    <xf numFmtId="20" fontId="0" fillId="3" borderId="0" xfId="0" applyNumberFormat="1" applyFill="1" applyAlignment="1">
      <alignment/>
    </xf>
    <xf numFmtId="20" fontId="0" fillId="4" borderId="0" xfId="0" applyNumberForma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NumberFormat="1" applyFill="1" applyAlignment="1">
      <alignment/>
    </xf>
    <xf numFmtId="2" fontId="0" fillId="2" borderId="0" xfId="0" applyNumberFormat="1" applyFill="1" applyAlignment="1">
      <alignment/>
    </xf>
    <xf numFmtId="20" fontId="0" fillId="2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17" borderId="0" xfId="0" applyFont="1" applyFill="1" applyAlignment="1">
      <alignment/>
    </xf>
    <xf numFmtId="0" fontId="5" fillId="18" borderId="0" xfId="0" applyFont="1" applyFill="1" applyAlignment="1">
      <alignment/>
    </xf>
    <xf numFmtId="0" fontId="5" fillId="19" borderId="0" xfId="0" applyFont="1" applyFill="1" applyAlignment="1">
      <alignment/>
    </xf>
    <xf numFmtId="0" fontId="8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5" fillId="18" borderId="0" xfId="0" applyFont="1" applyFill="1" applyAlignment="1" quotePrefix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Überblick!$A$7:$B$7</c:f>
              <c:strCache>
                <c:ptCount val="1"/>
                <c:pt idx="0">
                  <c:v>Temperatur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Überblick!$C$6:$AG$6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Überblick!$C$7:$AG$7</c:f>
              <c:numCache>
                <c:ptCount val="31"/>
                <c:pt idx="0">
                  <c:v>7.6</c:v>
                </c:pt>
                <c:pt idx="1">
                  <c:v>0.4</c:v>
                </c:pt>
                <c:pt idx="2">
                  <c:v>3.1</c:v>
                </c:pt>
                <c:pt idx="3">
                  <c:v>5.6</c:v>
                </c:pt>
                <c:pt idx="4">
                  <c:v>5.3</c:v>
                </c:pt>
                <c:pt idx="5">
                  <c:v>7.8</c:v>
                </c:pt>
                <c:pt idx="6">
                  <c:v>8.7</c:v>
                </c:pt>
                <c:pt idx="7">
                  <c:v>8.5</c:v>
                </c:pt>
                <c:pt idx="8">
                  <c:v>9.1</c:v>
                </c:pt>
                <c:pt idx="9">
                  <c:v>10.8</c:v>
                </c:pt>
                <c:pt idx="10">
                  <c:v>9.9</c:v>
                </c:pt>
                <c:pt idx="11">
                  <c:v>9</c:v>
                </c:pt>
                <c:pt idx="12">
                  <c:v>12.2</c:v>
                </c:pt>
                <c:pt idx="13">
                  <c:v>11.6</c:v>
                </c:pt>
                <c:pt idx="14">
                  <c:v>6.2</c:v>
                </c:pt>
                <c:pt idx="15">
                  <c:v>7.8</c:v>
                </c:pt>
                <c:pt idx="16">
                  <c:v>9.8</c:v>
                </c:pt>
                <c:pt idx="17">
                  <c:v>12</c:v>
                </c:pt>
                <c:pt idx="18">
                  <c:v>11.9</c:v>
                </c:pt>
                <c:pt idx="19">
                  <c:v>11.6</c:v>
                </c:pt>
                <c:pt idx="20">
                  <c:v>9.1</c:v>
                </c:pt>
                <c:pt idx="21">
                  <c:v>3.5</c:v>
                </c:pt>
                <c:pt idx="22">
                  <c:v>-0.5</c:v>
                </c:pt>
                <c:pt idx="23">
                  <c:v>-5</c:v>
                </c:pt>
                <c:pt idx="24">
                  <c:v>-6.3</c:v>
                </c:pt>
                <c:pt idx="25">
                  <c:v>-4.7</c:v>
                </c:pt>
                <c:pt idx="26">
                  <c:v>0.3</c:v>
                </c:pt>
                <c:pt idx="27">
                  <c:v>2.7</c:v>
                </c:pt>
                <c:pt idx="28">
                  <c:v>3.4</c:v>
                </c:pt>
                <c:pt idx="29">
                  <c:v>5.6</c:v>
                </c:pt>
                <c:pt idx="30">
                  <c:v>6.6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Überblick!$A$8:$B$8</c:f>
              <c:strCache>
                <c:ptCount val="1"/>
                <c:pt idx="0">
                  <c:v>Temperatur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Überblick!$C$6:$AG$6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Überblick!$C$8:$AG$8</c:f>
              <c:numCache>
                <c:ptCount val="31"/>
                <c:pt idx="0">
                  <c:v>4.4</c:v>
                </c:pt>
                <c:pt idx="1">
                  <c:v>-1</c:v>
                </c:pt>
                <c:pt idx="2">
                  <c:v>-0.8</c:v>
                </c:pt>
                <c:pt idx="3">
                  <c:v>-0.2</c:v>
                </c:pt>
                <c:pt idx="4">
                  <c:v>2.1</c:v>
                </c:pt>
                <c:pt idx="5">
                  <c:v>0.7</c:v>
                </c:pt>
                <c:pt idx="6">
                  <c:v>3.6</c:v>
                </c:pt>
                <c:pt idx="7">
                  <c:v>2.8</c:v>
                </c:pt>
                <c:pt idx="8">
                  <c:v>4.9</c:v>
                </c:pt>
                <c:pt idx="9">
                  <c:v>3.8</c:v>
                </c:pt>
                <c:pt idx="10">
                  <c:v>7</c:v>
                </c:pt>
                <c:pt idx="11">
                  <c:v>3.1</c:v>
                </c:pt>
                <c:pt idx="12">
                  <c:v>1.5</c:v>
                </c:pt>
                <c:pt idx="13">
                  <c:v>3.4</c:v>
                </c:pt>
                <c:pt idx="14">
                  <c:v>-1.4</c:v>
                </c:pt>
                <c:pt idx="15">
                  <c:v>-0.8</c:v>
                </c:pt>
                <c:pt idx="16">
                  <c:v>3.7</c:v>
                </c:pt>
                <c:pt idx="17">
                  <c:v>6.3</c:v>
                </c:pt>
                <c:pt idx="18">
                  <c:v>8.2</c:v>
                </c:pt>
                <c:pt idx="19">
                  <c:v>4.8</c:v>
                </c:pt>
                <c:pt idx="20">
                  <c:v>1</c:v>
                </c:pt>
                <c:pt idx="21">
                  <c:v>0.2</c:v>
                </c:pt>
                <c:pt idx="22">
                  <c:v>-3.2</c:v>
                </c:pt>
                <c:pt idx="23">
                  <c:v>-8.3</c:v>
                </c:pt>
                <c:pt idx="24">
                  <c:v>-9.8</c:v>
                </c:pt>
                <c:pt idx="25">
                  <c:v>-10.8</c:v>
                </c:pt>
                <c:pt idx="26">
                  <c:v>-9.5</c:v>
                </c:pt>
                <c:pt idx="27">
                  <c:v>-4.4</c:v>
                </c:pt>
                <c:pt idx="28">
                  <c:v>-5</c:v>
                </c:pt>
                <c:pt idx="29">
                  <c:v>-3.4</c:v>
                </c:pt>
                <c:pt idx="30">
                  <c:v>-3.3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Überblick!$A$9:$B$9</c:f>
              <c:strCache>
                <c:ptCount val="1"/>
                <c:pt idx="0">
                  <c:v>Windchill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Überblick!$C$6:$AG$6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Überblick!$C$9:$AG$9</c:f>
              <c:numCache>
                <c:ptCount val="31"/>
                <c:pt idx="0">
                  <c:v>-7.6</c:v>
                </c:pt>
                <c:pt idx="1">
                  <c:v>-15.3</c:v>
                </c:pt>
                <c:pt idx="2">
                  <c:v>-12.6</c:v>
                </c:pt>
                <c:pt idx="3">
                  <c:v>-10</c:v>
                </c:pt>
                <c:pt idx="4">
                  <c:v>-9.1</c:v>
                </c:pt>
                <c:pt idx="5">
                  <c:v>-5.4</c:v>
                </c:pt>
                <c:pt idx="6">
                  <c:v>-3</c:v>
                </c:pt>
                <c:pt idx="7">
                  <c:v>-4.1</c:v>
                </c:pt>
                <c:pt idx="8">
                  <c:v>-6.1</c:v>
                </c:pt>
                <c:pt idx="9">
                  <c:v>-1.1</c:v>
                </c:pt>
                <c:pt idx="10">
                  <c:v>-4.8</c:v>
                </c:pt>
                <c:pt idx="11">
                  <c:v>-6.6</c:v>
                </c:pt>
                <c:pt idx="12">
                  <c:v>1.2</c:v>
                </c:pt>
                <c:pt idx="13">
                  <c:v>-4.6</c:v>
                </c:pt>
                <c:pt idx="14">
                  <c:v>-4.3</c:v>
                </c:pt>
                <c:pt idx="15">
                  <c:v>-2.7</c:v>
                </c:pt>
                <c:pt idx="16">
                  <c:v>-1.9</c:v>
                </c:pt>
                <c:pt idx="17">
                  <c:v>-3.9</c:v>
                </c:pt>
                <c:pt idx="18">
                  <c:v>-1.2</c:v>
                </c:pt>
                <c:pt idx="19">
                  <c:v>-3.3</c:v>
                </c:pt>
                <c:pt idx="20">
                  <c:v>-9.9</c:v>
                </c:pt>
                <c:pt idx="21">
                  <c:v>-5.4</c:v>
                </c:pt>
                <c:pt idx="22">
                  <c:v>-16.8</c:v>
                </c:pt>
                <c:pt idx="23">
                  <c:v>-18.9</c:v>
                </c:pt>
                <c:pt idx="24">
                  <c:v>-22.7</c:v>
                </c:pt>
                <c:pt idx="25">
                  <c:v>-22.2</c:v>
                </c:pt>
                <c:pt idx="26">
                  <c:v>-12.2</c:v>
                </c:pt>
                <c:pt idx="27">
                  <c:v>-10.6</c:v>
                </c:pt>
                <c:pt idx="28">
                  <c:v>-11.7</c:v>
                </c:pt>
                <c:pt idx="29">
                  <c:v>-8.2</c:v>
                </c:pt>
                <c:pt idx="30">
                  <c:v>-3.3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Überblick!$A$10:$B$10</c:f>
              <c:strCache>
                <c:ptCount val="1"/>
                <c:pt idx="0">
                  <c:v>Temperatur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cat>
            <c:strRef>
              <c:f>Überblick!$C$6:$AG$6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Überblick!$C$10:$AG$10</c:f>
              <c:numCache>
                <c:ptCount val="31"/>
                <c:pt idx="0">
                  <c:v>5.8</c:v>
                </c:pt>
                <c:pt idx="1">
                  <c:v>0.11</c:v>
                </c:pt>
                <c:pt idx="2">
                  <c:v>0.44</c:v>
                </c:pt>
                <c:pt idx="3">
                  <c:v>2.5</c:v>
                </c:pt>
                <c:pt idx="4">
                  <c:v>3.19</c:v>
                </c:pt>
                <c:pt idx="5">
                  <c:v>3.81</c:v>
                </c:pt>
                <c:pt idx="6">
                  <c:v>6.22</c:v>
                </c:pt>
                <c:pt idx="7">
                  <c:v>5.59</c:v>
                </c:pt>
                <c:pt idx="8">
                  <c:v>7.03</c:v>
                </c:pt>
                <c:pt idx="9">
                  <c:v>7.41</c:v>
                </c:pt>
                <c:pt idx="10">
                  <c:v>8.01</c:v>
                </c:pt>
                <c:pt idx="11">
                  <c:v>5.89</c:v>
                </c:pt>
                <c:pt idx="12">
                  <c:v>5.13</c:v>
                </c:pt>
                <c:pt idx="13">
                  <c:v>6.26</c:v>
                </c:pt>
                <c:pt idx="14">
                  <c:v>1.48</c:v>
                </c:pt>
                <c:pt idx="15">
                  <c:v>4.12</c:v>
                </c:pt>
                <c:pt idx="16">
                  <c:v>6.27</c:v>
                </c:pt>
                <c:pt idx="17">
                  <c:v>9.73</c:v>
                </c:pt>
                <c:pt idx="18">
                  <c:v>10.37</c:v>
                </c:pt>
                <c:pt idx="19">
                  <c:v>7.83</c:v>
                </c:pt>
                <c:pt idx="20">
                  <c:v>4.9</c:v>
                </c:pt>
                <c:pt idx="21">
                  <c:v>1.44</c:v>
                </c:pt>
                <c:pt idx="22">
                  <c:v>-1.37</c:v>
                </c:pt>
                <c:pt idx="23">
                  <c:v>-6.84</c:v>
                </c:pt>
                <c:pt idx="24">
                  <c:v>-8.04</c:v>
                </c:pt>
                <c:pt idx="25">
                  <c:v>-8.23</c:v>
                </c:pt>
                <c:pt idx="26">
                  <c:v>-4.53</c:v>
                </c:pt>
                <c:pt idx="27">
                  <c:v>-3</c:v>
                </c:pt>
                <c:pt idx="28">
                  <c:v>-1.67</c:v>
                </c:pt>
                <c:pt idx="29">
                  <c:v>-0.25</c:v>
                </c:pt>
                <c:pt idx="30">
                  <c:v>-0.62</c:v>
                </c:pt>
              </c:numCache>
            </c:numRef>
          </c:val>
          <c:smooth val="1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3964666"/>
        <c:crosses val="autoZero"/>
        <c:auto val="0"/>
        <c:lblOffset val="100"/>
        <c:noMultiLvlLbl val="0"/>
      </c:catAx>
      <c:valAx>
        <c:axId val="5396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91857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Feuchte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Überblick!$A$12:$B$12</c:f>
              <c:strCache>
                <c:ptCount val="1"/>
                <c:pt idx="0">
                  <c:v>Feuchte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Überblick!$C$12:$AG$12</c:f>
              <c:numCache>
                <c:ptCount val="31"/>
                <c:pt idx="0">
                  <c:v>87</c:v>
                </c:pt>
                <c:pt idx="1">
                  <c:v>90</c:v>
                </c:pt>
                <c:pt idx="2">
                  <c:v>90</c:v>
                </c:pt>
                <c:pt idx="3">
                  <c:v>88</c:v>
                </c:pt>
                <c:pt idx="4">
                  <c:v>89</c:v>
                </c:pt>
                <c:pt idx="5">
                  <c:v>86</c:v>
                </c:pt>
                <c:pt idx="6">
                  <c:v>90</c:v>
                </c:pt>
                <c:pt idx="7">
                  <c:v>88</c:v>
                </c:pt>
                <c:pt idx="8">
                  <c:v>90</c:v>
                </c:pt>
                <c:pt idx="9">
                  <c:v>93</c:v>
                </c:pt>
                <c:pt idx="10">
                  <c:v>84</c:v>
                </c:pt>
                <c:pt idx="11">
                  <c:v>89</c:v>
                </c:pt>
                <c:pt idx="12">
                  <c:v>88</c:v>
                </c:pt>
                <c:pt idx="13">
                  <c:v>80</c:v>
                </c:pt>
                <c:pt idx="14">
                  <c:v>91</c:v>
                </c:pt>
                <c:pt idx="15">
                  <c:v>92</c:v>
                </c:pt>
                <c:pt idx="16">
                  <c:v>81</c:v>
                </c:pt>
                <c:pt idx="17">
                  <c:v>73</c:v>
                </c:pt>
                <c:pt idx="18">
                  <c:v>80</c:v>
                </c:pt>
                <c:pt idx="19">
                  <c:v>87</c:v>
                </c:pt>
                <c:pt idx="20">
                  <c:v>85</c:v>
                </c:pt>
                <c:pt idx="21">
                  <c:v>80</c:v>
                </c:pt>
                <c:pt idx="22">
                  <c:v>90</c:v>
                </c:pt>
                <c:pt idx="23">
                  <c:v>89</c:v>
                </c:pt>
                <c:pt idx="24">
                  <c:v>84</c:v>
                </c:pt>
                <c:pt idx="25">
                  <c:v>85</c:v>
                </c:pt>
                <c:pt idx="26">
                  <c:v>83</c:v>
                </c:pt>
                <c:pt idx="27">
                  <c:v>84</c:v>
                </c:pt>
                <c:pt idx="28">
                  <c:v>86</c:v>
                </c:pt>
                <c:pt idx="29">
                  <c:v>84</c:v>
                </c:pt>
                <c:pt idx="30">
                  <c:v>87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Überblick!$A$13:$B$13</c:f>
              <c:strCache>
                <c:ptCount val="1"/>
                <c:pt idx="0">
                  <c:v>Feuchte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Überblick!$C$13:$AG$13</c:f>
              <c:numCache>
                <c:ptCount val="31"/>
                <c:pt idx="0">
                  <c:v>58</c:v>
                </c:pt>
                <c:pt idx="1">
                  <c:v>77</c:v>
                </c:pt>
                <c:pt idx="2">
                  <c:v>78</c:v>
                </c:pt>
                <c:pt idx="3">
                  <c:v>68</c:v>
                </c:pt>
                <c:pt idx="4">
                  <c:v>70</c:v>
                </c:pt>
                <c:pt idx="5">
                  <c:v>70</c:v>
                </c:pt>
                <c:pt idx="6">
                  <c:v>78</c:v>
                </c:pt>
                <c:pt idx="7">
                  <c:v>66</c:v>
                </c:pt>
                <c:pt idx="8">
                  <c:v>67</c:v>
                </c:pt>
                <c:pt idx="9">
                  <c:v>65</c:v>
                </c:pt>
                <c:pt idx="10">
                  <c:v>65</c:v>
                </c:pt>
                <c:pt idx="11">
                  <c:v>59</c:v>
                </c:pt>
                <c:pt idx="12">
                  <c:v>65</c:v>
                </c:pt>
                <c:pt idx="13">
                  <c:v>62</c:v>
                </c:pt>
                <c:pt idx="14">
                  <c:v>68</c:v>
                </c:pt>
                <c:pt idx="15">
                  <c:v>72</c:v>
                </c:pt>
                <c:pt idx="16">
                  <c:v>65</c:v>
                </c:pt>
                <c:pt idx="17">
                  <c:v>57</c:v>
                </c:pt>
                <c:pt idx="18">
                  <c:v>61</c:v>
                </c:pt>
                <c:pt idx="19">
                  <c:v>69</c:v>
                </c:pt>
                <c:pt idx="20">
                  <c:v>56</c:v>
                </c:pt>
                <c:pt idx="21">
                  <c:v>69</c:v>
                </c:pt>
                <c:pt idx="22">
                  <c:v>74</c:v>
                </c:pt>
                <c:pt idx="23">
                  <c:v>78</c:v>
                </c:pt>
                <c:pt idx="24">
                  <c:v>74</c:v>
                </c:pt>
                <c:pt idx="25">
                  <c:v>67</c:v>
                </c:pt>
                <c:pt idx="26">
                  <c:v>70</c:v>
                </c:pt>
                <c:pt idx="27">
                  <c:v>59</c:v>
                </c:pt>
                <c:pt idx="28">
                  <c:v>65</c:v>
                </c:pt>
                <c:pt idx="29">
                  <c:v>64</c:v>
                </c:pt>
                <c:pt idx="30">
                  <c:v>56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Überblick!$A$14:$B$14</c:f>
              <c:strCache>
                <c:ptCount val="1"/>
                <c:pt idx="0">
                  <c:v>Feuchte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Überblick!$C$14:$AG$14</c:f>
              <c:numCache>
                <c:ptCount val="31"/>
                <c:pt idx="0">
                  <c:v>79</c:v>
                </c:pt>
                <c:pt idx="1">
                  <c:v>86</c:v>
                </c:pt>
                <c:pt idx="2">
                  <c:v>87</c:v>
                </c:pt>
                <c:pt idx="3">
                  <c:v>82</c:v>
                </c:pt>
                <c:pt idx="4">
                  <c:v>78</c:v>
                </c:pt>
                <c:pt idx="5">
                  <c:v>79</c:v>
                </c:pt>
                <c:pt idx="6">
                  <c:v>85</c:v>
                </c:pt>
                <c:pt idx="7">
                  <c:v>77</c:v>
                </c:pt>
                <c:pt idx="8">
                  <c:v>86</c:v>
                </c:pt>
                <c:pt idx="9">
                  <c:v>81</c:v>
                </c:pt>
                <c:pt idx="10">
                  <c:v>70</c:v>
                </c:pt>
                <c:pt idx="11">
                  <c:v>80</c:v>
                </c:pt>
                <c:pt idx="12">
                  <c:v>75</c:v>
                </c:pt>
                <c:pt idx="13">
                  <c:v>75</c:v>
                </c:pt>
                <c:pt idx="14">
                  <c:v>85</c:v>
                </c:pt>
                <c:pt idx="15">
                  <c:v>83</c:v>
                </c:pt>
                <c:pt idx="16">
                  <c:v>72</c:v>
                </c:pt>
                <c:pt idx="17">
                  <c:v>64</c:v>
                </c:pt>
                <c:pt idx="18">
                  <c:v>73</c:v>
                </c:pt>
                <c:pt idx="19">
                  <c:v>78</c:v>
                </c:pt>
                <c:pt idx="20">
                  <c:v>69</c:v>
                </c:pt>
                <c:pt idx="21">
                  <c:v>77</c:v>
                </c:pt>
                <c:pt idx="22">
                  <c:v>87</c:v>
                </c:pt>
                <c:pt idx="23">
                  <c:v>84</c:v>
                </c:pt>
                <c:pt idx="24">
                  <c:v>80</c:v>
                </c:pt>
                <c:pt idx="25">
                  <c:v>79</c:v>
                </c:pt>
                <c:pt idx="26">
                  <c:v>79</c:v>
                </c:pt>
                <c:pt idx="27">
                  <c:v>75</c:v>
                </c:pt>
                <c:pt idx="28">
                  <c:v>78</c:v>
                </c:pt>
                <c:pt idx="29">
                  <c:v>76</c:v>
                </c:pt>
                <c:pt idx="30">
                  <c:v>78</c:v>
                </c:pt>
              </c:numCache>
            </c:numRef>
          </c:val>
          <c:smooth val="1"/>
        </c:ser>
        <c:marker val="1"/>
        <c:axId val="15919947"/>
        <c:axId val="9061796"/>
      </c:line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1796"/>
        <c:crosses val="autoZero"/>
        <c:auto val="0"/>
        <c:lblOffset val="100"/>
        <c:noMultiLvlLbl val="0"/>
      </c:catAx>
      <c:valAx>
        <c:axId val="906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19947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Überblick!$A$16:$B$16</c:f>
              <c:strCache>
                <c:ptCount val="1"/>
                <c:pt idx="0">
                  <c:v>Wind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Überblick!$C$15:$AG$15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Überblick!$C$16:$AG$16</c:f>
              <c:numCache>
                <c:ptCount val="31"/>
                <c:pt idx="0">
                  <c:v>75</c:v>
                </c:pt>
                <c:pt idx="1">
                  <c:v>66.3</c:v>
                </c:pt>
                <c:pt idx="2">
                  <c:v>29.3</c:v>
                </c:pt>
                <c:pt idx="3">
                  <c:v>60.1</c:v>
                </c:pt>
                <c:pt idx="4">
                  <c:v>34.9</c:v>
                </c:pt>
                <c:pt idx="5">
                  <c:v>19.3</c:v>
                </c:pt>
                <c:pt idx="6">
                  <c:v>28.6</c:v>
                </c:pt>
                <c:pt idx="7">
                  <c:v>60</c:v>
                </c:pt>
                <c:pt idx="8">
                  <c:v>52.8</c:v>
                </c:pt>
                <c:pt idx="9">
                  <c:v>54</c:v>
                </c:pt>
                <c:pt idx="10">
                  <c:v>59.1</c:v>
                </c:pt>
                <c:pt idx="11">
                  <c:v>60.6</c:v>
                </c:pt>
                <c:pt idx="12">
                  <c:v>7.9</c:v>
                </c:pt>
                <c:pt idx="13">
                  <c:v>38</c:v>
                </c:pt>
                <c:pt idx="14">
                  <c:v>18.2</c:v>
                </c:pt>
                <c:pt idx="15">
                  <c:v>13.2</c:v>
                </c:pt>
                <c:pt idx="16">
                  <c:v>64.3</c:v>
                </c:pt>
                <c:pt idx="17">
                  <c:v>85.1</c:v>
                </c:pt>
                <c:pt idx="18">
                  <c:v>83.8</c:v>
                </c:pt>
                <c:pt idx="19">
                  <c:v>50.1</c:v>
                </c:pt>
                <c:pt idx="20">
                  <c:v>57.7</c:v>
                </c:pt>
                <c:pt idx="21">
                  <c:v>19.9</c:v>
                </c:pt>
                <c:pt idx="22">
                  <c:v>34.1</c:v>
                </c:pt>
                <c:pt idx="23">
                  <c:v>26.6</c:v>
                </c:pt>
                <c:pt idx="24">
                  <c:v>29.1</c:v>
                </c:pt>
                <c:pt idx="25">
                  <c:v>26.9</c:v>
                </c:pt>
                <c:pt idx="26">
                  <c:v>12</c:v>
                </c:pt>
                <c:pt idx="27">
                  <c:v>14.4</c:v>
                </c:pt>
                <c:pt idx="28">
                  <c:v>25</c:v>
                </c:pt>
                <c:pt idx="29">
                  <c:v>14.3</c:v>
                </c:pt>
                <c:pt idx="30">
                  <c:v>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Überblick!$A$17:$B$17</c:f>
              <c:strCache>
                <c:ptCount val="1"/>
                <c:pt idx="0">
                  <c:v>Wind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Überblick!$C$15:$AG$15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Überblick!$C$17:$AG$17</c:f>
              <c:numCache>
                <c:ptCount val="31"/>
                <c:pt idx="0">
                  <c:v>19.1</c:v>
                </c:pt>
                <c:pt idx="1">
                  <c:v>24.2</c:v>
                </c:pt>
                <c:pt idx="2">
                  <c:v>3.3</c:v>
                </c:pt>
                <c:pt idx="3">
                  <c:v>14.5</c:v>
                </c:pt>
                <c:pt idx="4">
                  <c:v>15.2</c:v>
                </c:pt>
                <c:pt idx="5">
                  <c:v>2.5</c:v>
                </c:pt>
                <c:pt idx="6">
                  <c:v>7.9</c:v>
                </c:pt>
                <c:pt idx="7">
                  <c:v>15.6</c:v>
                </c:pt>
                <c:pt idx="8">
                  <c:v>2</c:v>
                </c:pt>
                <c:pt idx="9">
                  <c:v>15.8</c:v>
                </c:pt>
                <c:pt idx="10">
                  <c:v>35.9</c:v>
                </c:pt>
                <c:pt idx="11">
                  <c:v>21.5</c:v>
                </c:pt>
                <c:pt idx="12">
                  <c:v>1.1</c:v>
                </c:pt>
                <c:pt idx="13">
                  <c:v>9.6</c:v>
                </c:pt>
                <c:pt idx="14">
                  <c:v>2.5</c:v>
                </c:pt>
                <c:pt idx="15">
                  <c:v>1.9</c:v>
                </c:pt>
                <c:pt idx="16">
                  <c:v>11.8</c:v>
                </c:pt>
                <c:pt idx="17">
                  <c:v>40.1</c:v>
                </c:pt>
                <c:pt idx="18">
                  <c:v>41.9</c:v>
                </c:pt>
                <c:pt idx="19">
                  <c:v>21.4</c:v>
                </c:pt>
                <c:pt idx="20">
                  <c:v>22.8</c:v>
                </c:pt>
                <c:pt idx="21">
                  <c:v>7.4</c:v>
                </c:pt>
                <c:pt idx="22">
                  <c:v>17.7</c:v>
                </c:pt>
                <c:pt idx="23">
                  <c:v>6.9</c:v>
                </c:pt>
                <c:pt idx="24">
                  <c:v>15.7</c:v>
                </c:pt>
                <c:pt idx="25">
                  <c:v>5.6</c:v>
                </c:pt>
                <c:pt idx="26">
                  <c:v>2.2</c:v>
                </c:pt>
                <c:pt idx="27">
                  <c:v>5.2</c:v>
                </c:pt>
                <c:pt idx="28">
                  <c:v>5.6</c:v>
                </c:pt>
                <c:pt idx="29">
                  <c:v>3</c:v>
                </c:pt>
                <c:pt idx="30">
                  <c:v>1.2</c:v>
                </c:pt>
              </c:numCache>
            </c:numRef>
          </c:val>
          <c:smooth val="1"/>
        </c:ser>
        <c:marker val="1"/>
        <c:axId val="14447301"/>
        <c:axId val="62916846"/>
      </c:line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auto val="0"/>
        <c:lblOffset val="100"/>
        <c:noMultiLvlLbl val="0"/>
      </c:catAx>
      <c:valAx>
        <c:axId val="62916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7301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Überblick!$A$19:$B$19</c:f>
              <c:strCache>
                <c:ptCount val="1"/>
                <c:pt idx="0">
                  <c:v>Luftdruck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Überblick!$C$18:$AG$18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Überblick!$C$19:$AG$19</c:f>
              <c:numCache>
                <c:ptCount val="31"/>
                <c:pt idx="0">
                  <c:v>1029</c:v>
                </c:pt>
                <c:pt idx="1">
                  <c:v>1028</c:v>
                </c:pt>
                <c:pt idx="2">
                  <c:v>1035</c:v>
                </c:pt>
                <c:pt idx="3">
                  <c:v>1026</c:v>
                </c:pt>
                <c:pt idx="4">
                  <c:v>1028</c:v>
                </c:pt>
                <c:pt idx="5">
                  <c:v>1027</c:v>
                </c:pt>
                <c:pt idx="6">
                  <c:v>1024</c:v>
                </c:pt>
                <c:pt idx="7">
                  <c:v>1019</c:v>
                </c:pt>
                <c:pt idx="8">
                  <c:v>1024</c:v>
                </c:pt>
                <c:pt idx="9">
                  <c:v>1026</c:v>
                </c:pt>
                <c:pt idx="10">
                  <c:v>1027</c:v>
                </c:pt>
                <c:pt idx="11">
                  <c:v>1032</c:v>
                </c:pt>
                <c:pt idx="12">
                  <c:v>1032</c:v>
                </c:pt>
                <c:pt idx="13">
                  <c:v>1033</c:v>
                </c:pt>
                <c:pt idx="14">
                  <c:v>1030</c:v>
                </c:pt>
                <c:pt idx="15">
                  <c:v>1026</c:v>
                </c:pt>
                <c:pt idx="16">
                  <c:v>1024</c:v>
                </c:pt>
                <c:pt idx="17">
                  <c:v>1021</c:v>
                </c:pt>
                <c:pt idx="18">
                  <c:v>1028</c:v>
                </c:pt>
                <c:pt idx="19">
                  <c:v>1027</c:v>
                </c:pt>
                <c:pt idx="20">
                  <c:v>1022</c:v>
                </c:pt>
                <c:pt idx="21">
                  <c:v>1019</c:v>
                </c:pt>
                <c:pt idx="22">
                  <c:v>1010</c:v>
                </c:pt>
                <c:pt idx="23">
                  <c:v>1008</c:v>
                </c:pt>
                <c:pt idx="24">
                  <c:v>1018</c:v>
                </c:pt>
                <c:pt idx="25">
                  <c:v>1024</c:v>
                </c:pt>
                <c:pt idx="26">
                  <c:v>1033</c:v>
                </c:pt>
                <c:pt idx="27">
                  <c:v>1033</c:v>
                </c:pt>
                <c:pt idx="28">
                  <c:v>1027</c:v>
                </c:pt>
                <c:pt idx="29">
                  <c:v>1023</c:v>
                </c:pt>
                <c:pt idx="30">
                  <c:v>1024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Überblick!$A$20:$B$20</c:f>
              <c:strCache>
                <c:ptCount val="1"/>
                <c:pt idx="0">
                  <c:v>Luftdruck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Überblick!$C$18:$AG$18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Überblick!$C$20:$AG$20</c:f>
              <c:numCache>
                <c:ptCount val="31"/>
                <c:pt idx="0">
                  <c:v>1019</c:v>
                </c:pt>
                <c:pt idx="1">
                  <c:v>1020</c:v>
                </c:pt>
                <c:pt idx="2">
                  <c:v>1026</c:v>
                </c:pt>
                <c:pt idx="3">
                  <c:v>1019</c:v>
                </c:pt>
                <c:pt idx="4">
                  <c:v>1021</c:v>
                </c:pt>
                <c:pt idx="5">
                  <c:v>1023</c:v>
                </c:pt>
                <c:pt idx="6">
                  <c:v>1019</c:v>
                </c:pt>
                <c:pt idx="7">
                  <c:v>1015</c:v>
                </c:pt>
                <c:pt idx="8">
                  <c:v>1017</c:v>
                </c:pt>
                <c:pt idx="9">
                  <c:v>1021</c:v>
                </c:pt>
                <c:pt idx="10">
                  <c:v>1023</c:v>
                </c:pt>
                <c:pt idx="11">
                  <c:v>1025</c:v>
                </c:pt>
                <c:pt idx="12">
                  <c:v>1026</c:v>
                </c:pt>
                <c:pt idx="13">
                  <c:v>1026</c:v>
                </c:pt>
                <c:pt idx="14">
                  <c:v>1025</c:v>
                </c:pt>
                <c:pt idx="15">
                  <c:v>1023</c:v>
                </c:pt>
                <c:pt idx="16">
                  <c:v>1021</c:v>
                </c:pt>
                <c:pt idx="17">
                  <c:v>1015</c:v>
                </c:pt>
                <c:pt idx="18">
                  <c:v>1015</c:v>
                </c:pt>
                <c:pt idx="19">
                  <c:v>1022</c:v>
                </c:pt>
                <c:pt idx="20">
                  <c:v>1017</c:v>
                </c:pt>
                <c:pt idx="21">
                  <c:v>1010</c:v>
                </c:pt>
                <c:pt idx="22">
                  <c:v>995</c:v>
                </c:pt>
                <c:pt idx="23">
                  <c:v>995</c:v>
                </c:pt>
                <c:pt idx="24">
                  <c:v>1008</c:v>
                </c:pt>
                <c:pt idx="25">
                  <c:v>1018</c:v>
                </c:pt>
                <c:pt idx="26">
                  <c:v>1024</c:v>
                </c:pt>
                <c:pt idx="27">
                  <c:v>1027</c:v>
                </c:pt>
                <c:pt idx="28">
                  <c:v>1021</c:v>
                </c:pt>
                <c:pt idx="29">
                  <c:v>1020</c:v>
                </c:pt>
                <c:pt idx="30">
                  <c:v>1020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Überblick!$A$21:$B$21</c:f>
              <c:strCache>
                <c:ptCount val="1"/>
                <c:pt idx="0">
                  <c:v>Luftdruck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Überblick!$C$18:$AG$18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Überblick!$C$21:$AG$21</c:f>
              <c:numCache>
                <c:ptCount val="31"/>
                <c:pt idx="0">
                  <c:v>1024.6</c:v>
                </c:pt>
                <c:pt idx="1">
                  <c:v>1024.7</c:v>
                </c:pt>
                <c:pt idx="2">
                  <c:v>1030.7</c:v>
                </c:pt>
                <c:pt idx="3">
                  <c:v>1021.1</c:v>
                </c:pt>
                <c:pt idx="4">
                  <c:v>1025.4</c:v>
                </c:pt>
                <c:pt idx="5">
                  <c:v>1025.4</c:v>
                </c:pt>
                <c:pt idx="6">
                  <c:v>1022</c:v>
                </c:pt>
                <c:pt idx="7">
                  <c:v>1016.4</c:v>
                </c:pt>
                <c:pt idx="8">
                  <c:v>1021.3</c:v>
                </c:pt>
                <c:pt idx="9">
                  <c:v>1022.9</c:v>
                </c:pt>
                <c:pt idx="10">
                  <c:v>1025.4</c:v>
                </c:pt>
                <c:pt idx="11">
                  <c:v>1029.1</c:v>
                </c:pt>
                <c:pt idx="12">
                  <c:v>1027.4</c:v>
                </c:pt>
                <c:pt idx="13">
                  <c:v>1029.4</c:v>
                </c:pt>
                <c:pt idx="14">
                  <c:v>1027.4</c:v>
                </c:pt>
                <c:pt idx="15">
                  <c:v>1024.3</c:v>
                </c:pt>
                <c:pt idx="16">
                  <c:v>1023.1</c:v>
                </c:pt>
                <c:pt idx="17">
                  <c:v>1018</c:v>
                </c:pt>
                <c:pt idx="18">
                  <c:v>1023.3</c:v>
                </c:pt>
                <c:pt idx="19">
                  <c:v>1023.5</c:v>
                </c:pt>
                <c:pt idx="20">
                  <c:v>1019.8</c:v>
                </c:pt>
                <c:pt idx="21">
                  <c:v>1013.3</c:v>
                </c:pt>
                <c:pt idx="22">
                  <c:v>1000.9</c:v>
                </c:pt>
                <c:pt idx="23">
                  <c:v>1003.3</c:v>
                </c:pt>
                <c:pt idx="24">
                  <c:v>1012.3</c:v>
                </c:pt>
                <c:pt idx="25">
                  <c:v>1020.4</c:v>
                </c:pt>
                <c:pt idx="26">
                  <c:v>1027.8</c:v>
                </c:pt>
                <c:pt idx="27">
                  <c:v>1030.7</c:v>
                </c:pt>
                <c:pt idx="28">
                  <c:v>1024.2</c:v>
                </c:pt>
                <c:pt idx="29">
                  <c:v>1021.9</c:v>
                </c:pt>
                <c:pt idx="30">
                  <c:v>1022.1</c:v>
                </c:pt>
              </c:numCache>
            </c:numRef>
          </c:val>
          <c:smooth val="1"/>
        </c:ser>
        <c:marker val="1"/>
        <c:axId val="29380703"/>
        <c:axId val="63099736"/>
      </c:line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auto val="0"/>
        <c:lblOffset val="100"/>
        <c:noMultiLvlLbl val="0"/>
      </c:catAx>
      <c:valAx>
        <c:axId val="6309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0703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Überblick!$A$23:$B$23</c:f>
              <c:strCache>
                <c:ptCount val="1"/>
                <c:pt idx="0">
                  <c:v>Niederschlag 24h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Überblick!$C$22:$AG$22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Überblick!$C$23:$AG$23</c:f>
              <c:numCache>
                <c:ptCount val="31"/>
                <c:pt idx="0">
                  <c:v>2.6</c:v>
                </c:pt>
                <c:pt idx="1">
                  <c:v>13.7</c:v>
                </c:pt>
                <c:pt idx="2">
                  <c:v>0</c:v>
                </c:pt>
                <c:pt idx="3">
                  <c:v>2.6</c:v>
                </c:pt>
                <c:pt idx="4">
                  <c:v>8.8</c:v>
                </c:pt>
                <c:pt idx="5">
                  <c:v>0</c:v>
                </c:pt>
                <c:pt idx="6">
                  <c:v>2.6</c:v>
                </c:pt>
                <c:pt idx="7">
                  <c:v>1</c:v>
                </c:pt>
                <c:pt idx="8">
                  <c:v>3</c:v>
                </c:pt>
                <c:pt idx="9">
                  <c:v>0.9</c:v>
                </c:pt>
                <c:pt idx="10">
                  <c:v>0</c:v>
                </c:pt>
                <c:pt idx="11">
                  <c:v>1.6</c:v>
                </c:pt>
                <c:pt idx="12">
                  <c:v>0</c:v>
                </c:pt>
                <c:pt idx="13">
                  <c:v>0</c:v>
                </c:pt>
                <c:pt idx="14">
                  <c:v>0.3</c:v>
                </c:pt>
                <c:pt idx="15">
                  <c:v>0</c:v>
                </c:pt>
                <c:pt idx="16">
                  <c:v>0</c:v>
                </c:pt>
                <c:pt idx="17">
                  <c:v>0.3</c:v>
                </c:pt>
                <c:pt idx="18">
                  <c:v>0.3</c:v>
                </c:pt>
                <c:pt idx="19">
                  <c:v>0.4</c:v>
                </c:pt>
                <c:pt idx="20">
                  <c:v>0</c:v>
                </c:pt>
                <c:pt idx="21">
                  <c:v>0.9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0.7</c:v>
                </c:pt>
                <c:pt idx="28">
                  <c:v>1</c:v>
                </c:pt>
                <c:pt idx="29">
                  <c:v>1.6</c:v>
                </c:pt>
                <c:pt idx="30">
                  <c:v>1</c:v>
                </c:pt>
              </c:numCache>
            </c:numRef>
          </c:val>
        </c:ser>
        <c:ser>
          <c:idx val="1"/>
          <c:order val="1"/>
          <c:tx>
            <c:strRef>
              <c:f>Überblick!$A$24:$B$24</c:f>
              <c:strCache>
                <c:ptCount val="1"/>
                <c:pt idx="0">
                  <c:v>Niederschlag Monat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Überblick!$C$22:$AG$22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Überblick!$C$24:$AG$24</c:f>
              <c:numCache>
                <c:ptCount val="31"/>
                <c:pt idx="0">
                  <c:v>11.4</c:v>
                </c:pt>
                <c:pt idx="1">
                  <c:v>16.3</c:v>
                </c:pt>
                <c:pt idx="2">
                  <c:v>17.9</c:v>
                </c:pt>
                <c:pt idx="3">
                  <c:v>25.1</c:v>
                </c:pt>
                <c:pt idx="4">
                  <c:v>27.7</c:v>
                </c:pt>
                <c:pt idx="5">
                  <c:v>27.7</c:v>
                </c:pt>
                <c:pt idx="6">
                  <c:v>31.2</c:v>
                </c:pt>
                <c:pt idx="7">
                  <c:v>31.2</c:v>
                </c:pt>
                <c:pt idx="8">
                  <c:v>35.2</c:v>
                </c:pt>
                <c:pt idx="9">
                  <c:v>35.5</c:v>
                </c:pt>
                <c:pt idx="10">
                  <c:v>35.5</c:v>
                </c:pt>
                <c:pt idx="11">
                  <c:v>37.1</c:v>
                </c:pt>
                <c:pt idx="12">
                  <c:v>37.1</c:v>
                </c:pt>
                <c:pt idx="13">
                  <c:v>37.1</c:v>
                </c:pt>
                <c:pt idx="14">
                  <c:v>37.4</c:v>
                </c:pt>
                <c:pt idx="15">
                  <c:v>37.4</c:v>
                </c:pt>
                <c:pt idx="16">
                  <c:v>37.4</c:v>
                </c:pt>
                <c:pt idx="17">
                  <c:v>37.8</c:v>
                </c:pt>
                <c:pt idx="18">
                  <c:v>38.1</c:v>
                </c:pt>
                <c:pt idx="19">
                  <c:v>38.1</c:v>
                </c:pt>
                <c:pt idx="20">
                  <c:v>39.1</c:v>
                </c:pt>
                <c:pt idx="21">
                  <c:v>39.1</c:v>
                </c:pt>
                <c:pt idx="22">
                  <c:v>39.1</c:v>
                </c:pt>
                <c:pt idx="23">
                  <c:v>39.1</c:v>
                </c:pt>
                <c:pt idx="24">
                  <c:v>39.1</c:v>
                </c:pt>
                <c:pt idx="25">
                  <c:v>39.1</c:v>
                </c:pt>
                <c:pt idx="26">
                  <c:v>39.1</c:v>
                </c:pt>
                <c:pt idx="27">
                  <c:v>39.8</c:v>
                </c:pt>
                <c:pt idx="28">
                  <c:v>40.8</c:v>
                </c:pt>
                <c:pt idx="29">
                  <c:v>42.4</c:v>
                </c:pt>
                <c:pt idx="30">
                  <c:v>43.4</c:v>
                </c:pt>
              </c:numCache>
            </c:numRef>
          </c:val>
        </c:ser>
        <c:axId val="31026713"/>
        <c:axId val="10804962"/>
      </c:barChart>
      <c:dateAx>
        <c:axId val="3102671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0804962"/>
        <c:crosses val="autoZero"/>
        <c:auto val="0"/>
        <c:noMultiLvlLbl val="0"/>
      </c:date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671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Überblick!$A$26:$B$26</c:f>
              <c:strCache>
                <c:ptCount val="1"/>
                <c:pt idx="0">
                  <c:v>Sonnenscheindauer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Überblick!$C$25:$AG$25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Überblick!$C$26:$AG$26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0.08263888888888889</c:v>
                </c:pt>
                <c:pt idx="3">
                  <c:v>0</c:v>
                </c:pt>
                <c:pt idx="4">
                  <c:v>0.007638888888888889</c:v>
                </c:pt>
                <c:pt idx="5">
                  <c:v>0.034027777777777775</c:v>
                </c:pt>
                <c:pt idx="6">
                  <c:v>0.044444444444444446</c:v>
                </c:pt>
                <c:pt idx="7">
                  <c:v>0.011805555555555555</c:v>
                </c:pt>
                <c:pt idx="8">
                  <c:v>0.006944444444444444</c:v>
                </c:pt>
                <c:pt idx="9">
                  <c:v>0.1277777777777778</c:v>
                </c:pt>
                <c:pt idx="10">
                  <c:v>0.06597222222222222</c:v>
                </c:pt>
                <c:pt idx="11">
                  <c:v>0</c:v>
                </c:pt>
                <c:pt idx="12">
                  <c:v>0.1423611111111111</c:v>
                </c:pt>
                <c:pt idx="13">
                  <c:v>0.11041666666666666</c:v>
                </c:pt>
                <c:pt idx="14">
                  <c:v>0.12569444444444444</c:v>
                </c:pt>
                <c:pt idx="15">
                  <c:v>0.04583333333333334</c:v>
                </c:pt>
                <c:pt idx="16">
                  <c:v>0.06458333333333334</c:v>
                </c:pt>
                <c:pt idx="17">
                  <c:v>0</c:v>
                </c:pt>
                <c:pt idx="18">
                  <c:v>0</c:v>
                </c:pt>
                <c:pt idx="19">
                  <c:v>0.1388888888888889</c:v>
                </c:pt>
                <c:pt idx="20">
                  <c:v>0.05069444444444445</c:v>
                </c:pt>
                <c:pt idx="21">
                  <c:v>0.0020833333333333333</c:v>
                </c:pt>
                <c:pt idx="22">
                  <c:v>0</c:v>
                </c:pt>
                <c:pt idx="23">
                  <c:v>0.07847222222222222</c:v>
                </c:pt>
                <c:pt idx="24">
                  <c:v>0.18055555555555555</c:v>
                </c:pt>
                <c:pt idx="25">
                  <c:v>0.14375</c:v>
                </c:pt>
                <c:pt idx="26">
                  <c:v>0.10902777777777778</c:v>
                </c:pt>
                <c:pt idx="27">
                  <c:v>0.1875</c:v>
                </c:pt>
                <c:pt idx="28">
                  <c:v>0.20138888888888887</c:v>
                </c:pt>
                <c:pt idx="29">
                  <c:v>0.20694444444444446</c:v>
                </c:pt>
                <c:pt idx="30">
                  <c:v>0.2263888888888889</c:v>
                </c:pt>
              </c:numCache>
            </c:numRef>
          </c:val>
        </c:ser>
        <c:axId val="30135795"/>
        <c:axId val="2786700"/>
      </c:barChart>
      <c:dateAx>
        <c:axId val="3013579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786700"/>
        <c:crosses val="autoZero"/>
        <c:auto val="0"/>
        <c:noMultiLvlLbl val="0"/>
      </c:date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3579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Helligkeit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Überblick!$A$28:$B$28</c:f>
              <c:strCache>
                <c:ptCount val="1"/>
                <c:pt idx="0">
                  <c:v>Helligkeit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Überblick!$C$27:$AG$27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Überblick!$C$28:$AG$28</c:f>
              <c:numCache>
                <c:ptCount val="31"/>
                <c:pt idx="0">
                  <c:v>8.94</c:v>
                </c:pt>
                <c:pt idx="1">
                  <c:v>21.7</c:v>
                </c:pt>
                <c:pt idx="2">
                  <c:v>75.6</c:v>
                </c:pt>
                <c:pt idx="3">
                  <c:v>13.9</c:v>
                </c:pt>
                <c:pt idx="4">
                  <c:v>39.8</c:v>
                </c:pt>
                <c:pt idx="5">
                  <c:v>50.1</c:v>
                </c:pt>
                <c:pt idx="6">
                  <c:v>50.4</c:v>
                </c:pt>
                <c:pt idx="7">
                  <c:v>37.5</c:v>
                </c:pt>
                <c:pt idx="8">
                  <c:v>35.3</c:v>
                </c:pt>
                <c:pt idx="9">
                  <c:v>49.9</c:v>
                </c:pt>
                <c:pt idx="10">
                  <c:v>48.3</c:v>
                </c:pt>
                <c:pt idx="11">
                  <c:v>17.2</c:v>
                </c:pt>
                <c:pt idx="12">
                  <c:v>48.1</c:v>
                </c:pt>
                <c:pt idx="13">
                  <c:v>58.8</c:v>
                </c:pt>
                <c:pt idx="14">
                  <c:v>45.8</c:v>
                </c:pt>
                <c:pt idx="15">
                  <c:v>42.1</c:v>
                </c:pt>
                <c:pt idx="16">
                  <c:v>64.5</c:v>
                </c:pt>
                <c:pt idx="17">
                  <c:v>6.92</c:v>
                </c:pt>
                <c:pt idx="18">
                  <c:v>18.4</c:v>
                </c:pt>
                <c:pt idx="19">
                  <c:v>51.2</c:v>
                </c:pt>
                <c:pt idx="20">
                  <c:v>59.4</c:v>
                </c:pt>
                <c:pt idx="21">
                  <c:v>28.1</c:v>
                </c:pt>
                <c:pt idx="22">
                  <c:v>7.08</c:v>
                </c:pt>
                <c:pt idx="23">
                  <c:v>40</c:v>
                </c:pt>
                <c:pt idx="24">
                  <c:v>74.3</c:v>
                </c:pt>
                <c:pt idx="25">
                  <c:v>66.7</c:v>
                </c:pt>
                <c:pt idx="26">
                  <c:v>85.3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4396118"/>
        <c:crosses val="autoZero"/>
        <c:auto val="0"/>
        <c:lblOffset val="100"/>
        <c:noMultiLvlLbl val="0"/>
      </c:catAx>
      <c:valAx>
        <c:axId val="243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klux (=Kilolux)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0301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Überblick!$A$30:$B$30</c:f>
              <c:strCache>
                <c:ptCount val="1"/>
                <c:pt idx="0">
                  <c:v>Schneehöhe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Überblick!$C$29:$AG$29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Überblick!$C$30:$AG$30</c:f>
              <c:numCache>
                <c:ptCount val="3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</c:numCache>
            </c:numRef>
          </c:val>
        </c:ser>
        <c:axId val="18238471"/>
        <c:axId val="29928512"/>
      </c:barChart>
      <c:dateAx>
        <c:axId val="1823847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9928512"/>
        <c:crosses val="autoZero"/>
        <c:auto val="0"/>
        <c:noMultiLvlLbl val="0"/>
      </c:dateAx>
      <c:valAx>
        <c:axId val="2992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6"/>
  <sheetViews>
    <sheetView tabSelected="1" workbookViewId="0" topLeftCell="AK1">
      <selection activeCell="AR10" sqref="AR10"/>
    </sheetView>
  </sheetViews>
  <sheetFormatPr defaultColWidth="11.421875" defaultRowHeight="12.75"/>
  <cols>
    <col min="36" max="36" width="13.7109375" style="0" customWidth="1"/>
    <col min="42" max="42" width="12.7109375" style="0" customWidth="1"/>
  </cols>
  <sheetData>
    <row r="2" spans="2:3" ht="20.25">
      <c r="B2" s="2" t="s">
        <v>0</v>
      </c>
      <c r="C2" s="1"/>
    </row>
    <row r="4" ht="12.75">
      <c r="B4" s="3" t="s">
        <v>44</v>
      </c>
    </row>
    <row r="6" spans="3:44" ht="12.75"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  <c r="X6" s="1">
        <v>22</v>
      </c>
      <c r="Y6" s="1">
        <v>23</v>
      </c>
      <c r="Z6" s="1">
        <v>24</v>
      </c>
      <c r="AA6" s="1">
        <v>25</v>
      </c>
      <c r="AB6" s="1">
        <v>26</v>
      </c>
      <c r="AC6" s="1">
        <v>27</v>
      </c>
      <c r="AD6" s="1">
        <v>28</v>
      </c>
      <c r="AE6" s="1">
        <v>29</v>
      </c>
      <c r="AF6" s="1">
        <v>30</v>
      </c>
      <c r="AG6" s="1">
        <v>31</v>
      </c>
      <c r="AJ6" s="6" t="s">
        <v>14</v>
      </c>
      <c r="AK6" s="9" t="s">
        <v>27</v>
      </c>
      <c r="AL6" s="11" t="s">
        <v>28</v>
      </c>
      <c r="AM6" s="13" t="s">
        <v>15</v>
      </c>
      <c r="AN6" s="47" t="s">
        <v>29</v>
      </c>
      <c r="AO6" s="48"/>
      <c r="AP6" s="32" t="s">
        <v>30</v>
      </c>
      <c r="AQ6" s="8"/>
      <c r="AR6" s="47" t="s">
        <v>48</v>
      </c>
    </row>
    <row r="7" spans="1:44" ht="12.75">
      <c r="A7" t="s">
        <v>1</v>
      </c>
      <c r="C7" s="4">
        <v>7.6</v>
      </c>
      <c r="D7" s="4">
        <v>0.4</v>
      </c>
      <c r="E7" s="4">
        <v>3.1</v>
      </c>
      <c r="F7" s="4">
        <v>5.6</v>
      </c>
      <c r="G7" s="4">
        <v>5.3</v>
      </c>
      <c r="H7" s="4">
        <v>7.8</v>
      </c>
      <c r="I7" s="4">
        <v>8.7</v>
      </c>
      <c r="J7" s="4">
        <v>8.5</v>
      </c>
      <c r="K7" s="4">
        <v>9.1</v>
      </c>
      <c r="L7" s="4">
        <v>10.8</v>
      </c>
      <c r="M7" s="4">
        <v>9.9</v>
      </c>
      <c r="N7" s="4">
        <v>9</v>
      </c>
      <c r="O7" s="4">
        <v>12.2</v>
      </c>
      <c r="P7" s="4">
        <v>11.6</v>
      </c>
      <c r="Q7" s="4">
        <v>6.2</v>
      </c>
      <c r="R7" s="4">
        <v>7.8</v>
      </c>
      <c r="S7" s="4">
        <v>9.8</v>
      </c>
      <c r="T7" s="4">
        <v>12</v>
      </c>
      <c r="U7" s="4">
        <v>11.9</v>
      </c>
      <c r="V7" s="4">
        <v>11.6</v>
      </c>
      <c r="W7" s="4">
        <v>9.1</v>
      </c>
      <c r="X7" s="4">
        <v>3.5</v>
      </c>
      <c r="Y7" s="4">
        <v>-0.5</v>
      </c>
      <c r="Z7" s="4">
        <v>-5</v>
      </c>
      <c r="AA7" s="4">
        <v>-6.3</v>
      </c>
      <c r="AB7" s="4">
        <v>-4.7</v>
      </c>
      <c r="AC7" s="4">
        <v>0.3</v>
      </c>
      <c r="AD7" s="4">
        <v>2.7</v>
      </c>
      <c r="AE7" s="4">
        <v>3.4</v>
      </c>
      <c r="AF7" s="4">
        <v>5.6</v>
      </c>
      <c r="AG7" s="4">
        <v>6.6</v>
      </c>
      <c r="AH7" t="s">
        <v>16</v>
      </c>
      <c r="AJ7" s="28">
        <f>AVERAGE(C7:AG7)</f>
        <v>5.922580645161291</v>
      </c>
      <c r="AK7" s="10">
        <f>MAX(C7:AG7)</f>
        <v>12.2</v>
      </c>
      <c r="AL7" s="12">
        <f>MIN(C7:AG7)</f>
        <v>-6.3</v>
      </c>
      <c r="AN7" s="49" t="s">
        <v>69</v>
      </c>
      <c r="AO7" s="50"/>
      <c r="AP7" s="45" t="s">
        <v>61</v>
      </c>
      <c r="AQ7" s="45">
        <f>COUNTIF($C$8:$AG$8,"&lt;=-10")</f>
        <v>1</v>
      </c>
      <c r="AR7" s="50"/>
    </row>
    <row r="8" spans="1:44" ht="12.75">
      <c r="A8" t="s">
        <v>2</v>
      </c>
      <c r="C8" s="4">
        <v>4.4</v>
      </c>
      <c r="D8" s="4">
        <v>-1</v>
      </c>
      <c r="E8" s="4">
        <v>-0.8</v>
      </c>
      <c r="F8" s="4">
        <v>-0.2</v>
      </c>
      <c r="G8" s="4">
        <v>2.1</v>
      </c>
      <c r="H8" s="4">
        <v>0.7</v>
      </c>
      <c r="I8" s="4">
        <v>3.6</v>
      </c>
      <c r="J8" s="4">
        <v>2.8</v>
      </c>
      <c r="K8" s="4">
        <v>4.9</v>
      </c>
      <c r="L8" s="4">
        <v>3.8</v>
      </c>
      <c r="M8" s="4">
        <v>7</v>
      </c>
      <c r="N8" s="4">
        <v>3.1</v>
      </c>
      <c r="O8" s="4">
        <v>1.5</v>
      </c>
      <c r="P8" s="4">
        <v>3.4</v>
      </c>
      <c r="Q8" s="4">
        <v>-1.4</v>
      </c>
      <c r="R8" s="4">
        <v>-0.8</v>
      </c>
      <c r="S8" s="4">
        <v>3.7</v>
      </c>
      <c r="T8" s="4">
        <v>6.3</v>
      </c>
      <c r="U8" s="4">
        <v>8.2</v>
      </c>
      <c r="V8" s="4">
        <v>4.8</v>
      </c>
      <c r="W8" s="4">
        <v>1</v>
      </c>
      <c r="X8" s="4">
        <v>0.2</v>
      </c>
      <c r="Y8" s="4">
        <v>-3.2</v>
      </c>
      <c r="Z8" s="4">
        <v>-8.3</v>
      </c>
      <c r="AA8" s="4">
        <v>-9.8</v>
      </c>
      <c r="AB8" s="4">
        <v>-10.8</v>
      </c>
      <c r="AC8" s="4">
        <v>-9.5</v>
      </c>
      <c r="AD8" s="4">
        <v>-4.4</v>
      </c>
      <c r="AE8" s="4">
        <v>-5</v>
      </c>
      <c r="AF8" s="4">
        <v>-3.4</v>
      </c>
      <c r="AG8" s="4">
        <v>-3.3</v>
      </c>
      <c r="AH8" t="s">
        <v>17</v>
      </c>
      <c r="AJ8" s="28">
        <f>AVERAGE(C8:AG8)</f>
        <v>-0.012903225806451181</v>
      </c>
      <c r="AK8" s="10">
        <f>MAX(C8:AG8)</f>
        <v>8.2</v>
      </c>
      <c r="AL8" s="12">
        <f>MIN(C8:AG8)</f>
        <v>-10.8</v>
      </c>
      <c r="AN8" s="49" t="s">
        <v>71</v>
      </c>
      <c r="AO8" s="50"/>
      <c r="AP8" s="12" t="s">
        <v>62</v>
      </c>
      <c r="AQ8" s="12">
        <f>COUNTIF($C$7:$AG$7,"&lt;=0")</f>
        <v>4</v>
      </c>
      <c r="AR8" s="49" t="s">
        <v>75</v>
      </c>
    </row>
    <row r="9" spans="1:44" ht="12.75">
      <c r="A9" t="s">
        <v>6</v>
      </c>
      <c r="C9" s="4">
        <v>-7.6</v>
      </c>
      <c r="D9" s="4">
        <v>-15.3</v>
      </c>
      <c r="E9" s="4">
        <v>-12.6</v>
      </c>
      <c r="F9" s="4">
        <v>-10</v>
      </c>
      <c r="G9" s="4">
        <v>-9.1</v>
      </c>
      <c r="H9" s="4">
        <v>-5.4</v>
      </c>
      <c r="I9" s="4">
        <v>-3</v>
      </c>
      <c r="J9" s="4">
        <v>-4.1</v>
      </c>
      <c r="K9" s="4">
        <v>-6.1</v>
      </c>
      <c r="L9" s="4">
        <v>-1.1</v>
      </c>
      <c r="M9" s="4">
        <v>-4.8</v>
      </c>
      <c r="N9" s="4">
        <v>-6.6</v>
      </c>
      <c r="O9" s="4">
        <v>1.2</v>
      </c>
      <c r="P9" s="4">
        <v>-4.6</v>
      </c>
      <c r="Q9" s="4">
        <v>-4.3</v>
      </c>
      <c r="R9" s="4">
        <v>-2.7</v>
      </c>
      <c r="S9" s="4">
        <v>-1.9</v>
      </c>
      <c r="T9" s="4">
        <v>-3.9</v>
      </c>
      <c r="U9" s="4">
        <v>-1.2</v>
      </c>
      <c r="V9" s="4">
        <v>-3.3</v>
      </c>
      <c r="W9" s="4">
        <v>-9.9</v>
      </c>
      <c r="X9" s="4">
        <v>-5.4</v>
      </c>
      <c r="Y9" s="4">
        <v>-16.8</v>
      </c>
      <c r="Z9" s="4">
        <v>-18.9</v>
      </c>
      <c r="AA9" s="4">
        <v>-22.7</v>
      </c>
      <c r="AB9" s="4">
        <v>-22.2</v>
      </c>
      <c r="AC9" s="4">
        <v>-12.2</v>
      </c>
      <c r="AD9" s="4">
        <v>-10.6</v>
      </c>
      <c r="AE9" s="4">
        <v>-11.7</v>
      </c>
      <c r="AF9" s="4">
        <v>-8.2</v>
      </c>
      <c r="AG9" s="4">
        <v>-3.3</v>
      </c>
      <c r="AH9" t="s">
        <v>18</v>
      </c>
      <c r="AJ9" s="28">
        <f>AVERAGE(C9:AG9)</f>
        <v>-8.009677419354837</v>
      </c>
      <c r="AK9" s="10">
        <f>MAX(C9:AG9)</f>
        <v>1.2</v>
      </c>
      <c r="AL9" s="12">
        <f>MIN(C9:AG9)</f>
        <v>-22.7</v>
      </c>
      <c r="AN9" s="50"/>
      <c r="AO9" s="50"/>
      <c r="AP9" s="20" t="s">
        <v>63</v>
      </c>
      <c r="AQ9" s="20">
        <f>COUNTIF($C$8:$AG$8,"&lt;0")</f>
        <v>14</v>
      </c>
      <c r="AR9" s="49" t="s">
        <v>76</v>
      </c>
    </row>
    <row r="10" spans="1:44" ht="12.75">
      <c r="A10" t="s">
        <v>40</v>
      </c>
      <c r="C10" s="4">
        <v>5.8</v>
      </c>
      <c r="D10" s="4">
        <v>0.11</v>
      </c>
      <c r="E10" s="4">
        <v>0.44</v>
      </c>
      <c r="F10" s="4">
        <v>2.5</v>
      </c>
      <c r="G10" s="4">
        <v>3.19</v>
      </c>
      <c r="H10" s="4">
        <v>3.81</v>
      </c>
      <c r="I10" s="4">
        <v>6.22</v>
      </c>
      <c r="J10" s="4">
        <v>5.59</v>
      </c>
      <c r="K10" s="4">
        <v>7.03</v>
      </c>
      <c r="L10" s="4">
        <v>7.41</v>
      </c>
      <c r="M10" s="4">
        <v>8.01</v>
      </c>
      <c r="N10" s="4">
        <v>5.89</v>
      </c>
      <c r="O10" s="4">
        <v>5.13</v>
      </c>
      <c r="P10" s="4">
        <v>6.26</v>
      </c>
      <c r="Q10" s="4">
        <v>1.48</v>
      </c>
      <c r="R10" s="4">
        <v>4.12</v>
      </c>
      <c r="S10" s="4">
        <v>6.27</v>
      </c>
      <c r="T10" s="4">
        <v>9.73</v>
      </c>
      <c r="U10" s="4">
        <v>10.37</v>
      </c>
      <c r="V10" s="4">
        <v>7.83</v>
      </c>
      <c r="W10" s="4">
        <v>4.9</v>
      </c>
      <c r="X10" s="4">
        <v>1.44</v>
      </c>
      <c r="Y10" s="4">
        <v>-1.37</v>
      </c>
      <c r="Z10" s="4">
        <v>-6.84</v>
      </c>
      <c r="AA10" s="4">
        <v>-8.04</v>
      </c>
      <c r="AB10" s="4">
        <v>-8.23</v>
      </c>
      <c r="AC10" s="4">
        <v>-4.53</v>
      </c>
      <c r="AD10" s="4">
        <v>-3</v>
      </c>
      <c r="AE10" s="4">
        <v>-1.67</v>
      </c>
      <c r="AF10" s="4">
        <v>-0.25</v>
      </c>
      <c r="AG10" s="4">
        <v>-0.62</v>
      </c>
      <c r="AH10" t="s">
        <v>40</v>
      </c>
      <c r="AJ10" s="28">
        <f>AVERAGE(C10:AG10)</f>
        <v>2.5477419354838706</v>
      </c>
      <c r="AK10" s="10">
        <f>MAX(C10:AG10)</f>
        <v>10.37</v>
      </c>
      <c r="AL10" s="12">
        <f>MIN(C10:AG10)</f>
        <v>-8.23</v>
      </c>
      <c r="AN10" s="49" t="s">
        <v>70</v>
      </c>
      <c r="AO10" s="50"/>
      <c r="AP10" s="21" t="s">
        <v>64</v>
      </c>
      <c r="AQ10" s="21">
        <f>COUNTIF($C$7:$AG$7,"&lt;10")</f>
        <v>25</v>
      </c>
      <c r="AR10" s="50"/>
    </row>
    <row r="11" spans="3:44" ht="12.75"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  <c r="S11" s="1">
        <v>17</v>
      </c>
      <c r="T11" s="1">
        <v>18</v>
      </c>
      <c r="U11" s="1">
        <v>19</v>
      </c>
      <c r="V11" s="1">
        <v>20</v>
      </c>
      <c r="W11" s="1">
        <v>21</v>
      </c>
      <c r="X11" s="1">
        <v>22</v>
      </c>
      <c r="Y11" s="1">
        <v>23</v>
      </c>
      <c r="Z11" s="1">
        <v>24</v>
      </c>
      <c r="AA11" s="1">
        <v>25</v>
      </c>
      <c r="AB11" s="1">
        <v>26</v>
      </c>
      <c r="AC11" s="1">
        <v>27</v>
      </c>
      <c r="AD11" s="1">
        <v>28</v>
      </c>
      <c r="AE11" s="1">
        <v>29</v>
      </c>
      <c r="AF11" s="1">
        <v>30</v>
      </c>
      <c r="AG11" s="1">
        <v>31</v>
      </c>
      <c r="AJ11" s="28"/>
      <c r="AK11" s="10"/>
      <c r="AL11" s="12"/>
      <c r="AN11" s="50"/>
      <c r="AO11" s="50"/>
      <c r="AP11" s="22" t="s">
        <v>65</v>
      </c>
      <c r="AQ11" s="22">
        <f>COUNTIF($C$7:$AG$7,"&gt;=20")</f>
        <v>0</v>
      </c>
      <c r="AR11" s="50"/>
    </row>
    <row r="12" spans="1:44" ht="12.75">
      <c r="A12" t="s">
        <v>3</v>
      </c>
      <c r="C12">
        <v>87</v>
      </c>
      <c r="D12">
        <v>90</v>
      </c>
      <c r="E12">
        <v>90</v>
      </c>
      <c r="F12">
        <v>88</v>
      </c>
      <c r="G12">
        <v>89</v>
      </c>
      <c r="H12">
        <v>86</v>
      </c>
      <c r="I12">
        <v>90</v>
      </c>
      <c r="J12">
        <v>88</v>
      </c>
      <c r="K12">
        <v>90</v>
      </c>
      <c r="L12">
        <v>93</v>
      </c>
      <c r="M12">
        <v>84</v>
      </c>
      <c r="N12">
        <v>89</v>
      </c>
      <c r="O12">
        <v>88</v>
      </c>
      <c r="P12">
        <v>80</v>
      </c>
      <c r="Q12">
        <v>91</v>
      </c>
      <c r="R12">
        <v>92</v>
      </c>
      <c r="S12">
        <v>81</v>
      </c>
      <c r="T12">
        <v>73</v>
      </c>
      <c r="U12">
        <v>80</v>
      </c>
      <c r="V12">
        <v>87</v>
      </c>
      <c r="W12">
        <v>85</v>
      </c>
      <c r="X12">
        <v>80</v>
      </c>
      <c r="Y12">
        <v>90</v>
      </c>
      <c r="Z12">
        <v>89</v>
      </c>
      <c r="AA12">
        <v>84</v>
      </c>
      <c r="AB12">
        <v>85</v>
      </c>
      <c r="AC12">
        <v>83</v>
      </c>
      <c r="AD12">
        <v>84</v>
      </c>
      <c r="AE12">
        <v>86</v>
      </c>
      <c r="AF12">
        <v>84</v>
      </c>
      <c r="AG12">
        <v>87</v>
      </c>
      <c r="AH12" t="s">
        <v>19</v>
      </c>
      <c r="AJ12" s="28">
        <f>AVERAGE(C12:AG12)</f>
        <v>86.2258064516129</v>
      </c>
      <c r="AK12" s="10">
        <f>MAX(C12:AG12)</f>
        <v>93</v>
      </c>
      <c r="AL12" s="12">
        <f>MIN(C12:AG12)</f>
        <v>73</v>
      </c>
      <c r="AN12" s="50"/>
      <c r="AO12" s="50"/>
      <c r="AP12" s="23" t="s">
        <v>66</v>
      </c>
      <c r="AQ12" s="23">
        <f>COUNTIF($C$7:$AG$7,"&gt;=25")</f>
        <v>0</v>
      </c>
      <c r="AR12" s="49" t="s">
        <v>49</v>
      </c>
    </row>
    <row r="13" spans="1:45" ht="12.75">
      <c r="A13" t="s">
        <v>4</v>
      </c>
      <c r="C13" s="4">
        <v>58</v>
      </c>
      <c r="D13">
        <v>77</v>
      </c>
      <c r="E13">
        <v>78</v>
      </c>
      <c r="F13">
        <v>68</v>
      </c>
      <c r="G13">
        <v>70</v>
      </c>
      <c r="H13">
        <v>70</v>
      </c>
      <c r="I13">
        <v>78</v>
      </c>
      <c r="J13">
        <v>66</v>
      </c>
      <c r="K13">
        <v>67</v>
      </c>
      <c r="L13">
        <v>65</v>
      </c>
      <c r="M13">
        <v>65</v>
      </c>
      <c r="N13">
        <v>59</v>
      </c>
      <c r="O13">
        <v>65</v>
      </c>
      <c r="P13">
        <v>62</v>
      </c>
      <c r="Q13">
        <v>68</v>
      </c>
      <c r="R13">
        <v>72</v>
      </c>
      <c r="S13">
        <v>65</v>
      </c>
      <c r="T13">
        <v>57</v>
      </c>
      <c r="U13">
        <v>61</v>
      </c>
      <c r="V13">
        <v>69</v>
      </c>
      <c r="W13">
        <v>56</v>
      </c>
      <c r="X13">
        <v>69</v>
      </c>
      <c r="Y13">
        <v>74</v>
      </c>
      <c r="Z13">
        <v>78</v>
      </c>
      <c r="AA13">
        <v>74</v>
      </c>
      <c r="AB13">
        <v>67</v>
      </c>
      <c r="AC13">
        <v>70</v>
      </c>
      <c r="AD13">
        <v>59</v>
      </c>
      <c r="AE13">
        <v>65</v>
      </c>
      <c r="AF13">
        <v>64</v>
      </c>
      <c r="AG13">
        <v>56</v>
      </c>
      <c r="AH13" t="s">
        <v>20</v>
      </c>
      <c r="AJ13" s="28">
        <f>AVERAGE(C13:AG13)</f>
        <v>66.83870967741936</v>
      </c>
      <c r="AK13" s="16">
        <f>MAX(C13:AG13)</f>
        <v>78</v>
      </c>
      <c r="AL13" s="17">
        <f>MIN(C13:AG13)</f>
        <v>56</v>
      </c>
      <c r="AN13" s="50"/>
      <c r="AO13" s="50"/>
      <c r="AP13" s="24" t="s">
        <v>67</v>
      </c>
      <c r="AQ13" s="24">
        <f>COUNTIF($C$7:$AG$7,"&gt;=30")</f>
        <v>0</v>
      </c>
      <c r="AR13" s="49" t="s">
        <v>49</v>
      </c>
      <c r="AS13" s="30"/>
    </row>
    <row r="14" spans="1:45" ht="12.75">
      <c r="A14" t="s">
        <v>41</v>
      </c>
      <c r="C14" s="4">
        <v>79</v>
      </c>
      <c r="D14">
        <v>86</v>
      </c>
      <c r="E14">
        <v>87</v>
      </c>
      <c r="F14">
        <v>82</v>
      </c>
      <c r="G14">
        <v>78</v>
      </c>
      <c r="H14">
        <v>79</v>
      </c>
      <c r="I14">
        <v>85</v>
      </c>
      <c r="J14">
        <v>77</v>
      </c>
      <c r="K14">
        <v>86</v>
      </c>
      <c r="L14">
        <v>81</v>
      </c>
      <c r="M14">
        <v>70</v>
      </c>
      <c r="N14">
        <v>80</v>
      </c>
      <c r="O14">
        <v>75</v>
      </c>
      <c r="P14">
        <v>75</v>
      </c>
      <c r="Q14">
        <v>85</v>
      </c>
      <c r="R14">
        <v>83</v>
      </c>
      <c r="S14">
        <v>72</v>
      </c>
      <c r="T14">
        <v>64</v>
      </c>
      <c r="U14">
        <v>73</v>
      </c>
      <c r="V14">
        <v>78</v>
      </c>
      <c r="W14">
        <v>69</v>
      </c>
      <c r="X14">
        <v>77</v>
      </c>
      <c r="Y14">
        <v>87</v>
      </c>
      <c r="Z14">
        <v>84</v>
      </c>
      <c r="AA14">
        <v>80</v>
      </c>
      <c r="AB14">
        <v>79</v>
      </c>
      <c r="AC14">
        <v>79</v>
      </c>
      <c r="AD14">
        <v>75</v>
      </c>
      <c r="AE14">
        <v>78</v>
      </c>
      <c r="AF14">
        <v>76</v>
      </c>
      <c r="AG14">
        <v>78</v>
      </c>
      <c r="AH14" t="s">
        <v>41</v>
      </c>
      <c r="AJ14" s="28">
        <f>AVERAGE(C14:AG14)</f>
        <v>78.61290322580645</v>
      </c>
      <c r="AK14" s="16">
        <f>MAX(C14:AG14)</f>
        <v>87</v>
      </c>
      <c r="AL14" s="17">
        <f>MIN(C14:AG14)</f>
        <v>64</v>
      </c>
      <c r="AN14" s="49" t="s">
        <v>72</v>
      </c>
      <c r="AO14" s="50"/>
      <c r="AP14" s="25" t="s">
        <v>68</v>
      </c>
      <c r="AQ14" s="25">
        <f>COUNTIF($C$8:$AG$8,"&gt;=20")</f>
        <v>0</v>
      </c>
      <c r="AR14" s="30"/>
      <c r="AS14" s="30"/>
    </row>
    <row r="15" spans="3:45" ht="12.75"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  <c r="M15" s="1">
        <v>11</v>
      </c>
      <c r="N15" s="1">
        <v>12</v>
      </c>
      <c r="O15" s="1">
        <v>13</v>
      </c>
      <c r="P15" s="1">
        <v>14</v>
      </c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  <c r="X15" s="1">
        <v>22</v>
      </c>
      <c r="Y15" s="1">
        <v>23</v>
      </c>
      <c r="Z15" s="1">
        <v>24</v>
      </c>
      <c r="AA15" s="1">
        <v>25</v>
      </c>
      <c r="AB15" s="1">
        <v>26</v>
      </c>
      <c r="AC15" s="1">
        <v>27</v>
      </c>
      <c r="AD15" s="1">
        <v>28</v>
      </c>
      <c r="AE15" s="1">
        <v>29</v>
      </c>
      <c r="AF15" s="1">
        <v>30</v>
      </c>
      <c r="AG15" s="1">
        <v>31</v>
      </c>
      <c r="AJ15" s="28"/>
      <c r="AK15" s="10"/>
      <c r="AL15" s="12"/>
      <c r="AN15" s="50"/>
      <c r="AO15" s="50"/>
      <c r="AR15" s="30"/>
      <c r="AS15" s="30"/>
    </row>
    <row r="16" spans="1:43" ht="12.75">
      <c r="A16" t="s">
        <v>5</v>
      </c>
      <c r="C16">
        <v>75</v>
      </c>
      <c r="D16">
        <v>66.3</v>
      </c>
      <c r="E16">
        <v>29.3</v>
      </c>
      <c r="F16">
        <v>60.1</v>
      </c>
      <c r="G16">
        <v>34.9</v>
      </c>
      <c r="H16">
        <v>19.3</v>
      </c>
      <c r="I16">
        <v>28.6</v>
      </c>
      <c r="J16">
        <v>60</v>
      </c>
      <c r="K16">
        <v>52.8</v>
      </c>
      <c r="L16">
        <v>54</v>
      </c>
      <c r="M16">
        <v>59.1</v>
      </c>
      <c r="N16">
        <v>60.6</v>
      </c>
      <c r="O16">
        <v>7.9</v>
      </c>
      <c r="P16">
        <v>38</v>
      </c>
      <c r="Q16">
        <v>18.2</v>
      </c>
      <c r="R16">
        <v>13.2</v>
      </c>
      <c r="S16">
        <v>64.3</v>
      </c>
      <c r="T16">
        <v>85.1</v>
      </c>
      <c r="U16">
        <v>83.8</v>
      </c>
      <c r="V16">
        <v>50.1</v>
      </c>
      <c r="W16">
        <v>57.7</v>
      </c>
      <c r="X16">
        <v>19.9</v>
      </c>
      <c r="Y16">
        <v>34.1</v>
      </c>
      <c r="Z16">
        <v>26.6</v>
      </c>
      <c r="AA16">
        <v>29.1</v>
      </c>
      <c r="AB16">
        <v>26.9</v>
      </c>
      <c r="AC16">
        <v>12</v>
      </c>
      <c r="AD16">
        <v>14.4</v>
      </c>
      <c r="AE16">
        <v>25</v>
      </c>
      <c r="AF16">
        <v>14.3</v>
      </c>
      <c r="AG16">
        <v>9.4</v>
      </c>
      <c r="AH16" t="s">
        <v>21</v>
      </c>
      <c r="AJ16" s="28">
        <f>AVERAGE(C16:AG16)</f>
        <v>39.67741935483872</v>
      </c>
      <c r="AK16" s="10">
        <f>MAX(C16:AG16)</f>
        <v>85.1</v>
      </c>
      <c r="AL16" s="12">
        <f>MIN(C16:AG16)</f>
        <v>7.9</v>
      </c>
      <c r="AN16" s="50"/>
      <c r="AO16" s="50"/>
      <c r="AP16" s="32" t="s">
        <v>31</v>
      </c>
      <c r="AQ16" s="32"/>
    </row>
    <row r="17" spans="1:43" ht="12.75">
      <c r="A17" t="s">
        <v>42</v>
      </c>
      <c r="C17">
        <v>19.1</v>
      </c>
      <c r="D17">
        <v>24.2</v>
      </c>
      <c r="E17">
        <v>3.3</v>
      </c>
      <c r="F17">
        <v>14.5</v>
      </c>
      <c r="G17">
        <v>15.2</v>
      </c>
      <c r="H17">
        <v>2.5</v>
      </c>
      <c r="I17">
        <v>7.9</v>
      </c>
      <c r="J17">
        <v>15.6</v>
      </c>
      <c r="K17">
        <v>2</v>
      </c>
      <c r="L17">
        <v>15.8</v>
      </c>
      <c r="M17">
        <v>35.9</v>
      </c>
      <c r="N17">
        <v>21.5</v>
      </c>
      <c r="O17">
        <v>1.1</v>
      </c>
      <c r="P17">
        <v>9.6</v>
      </c>
      <c r="Q17">
        <v>2.5</v>
      </c>
      <c r="R17">
        <v>1.9</v>
      </c>
      <c r="S17">
        <v>11.8</v>
      </c>
      <c r="T17">
        <v>40.1</v>
      </c>
      <c r="U17">
        <v>41.9</v>
      </c>
      <c r="V17">
        <v>21.4</v>
      </c>
      <c r="W17">
        <v>22.8</v>
      </c>
      <c r="X17">
        <v>7.4</v>
      </c>
      <c r="Y17">
        <v>17.7</v>
      </c>
      <c r="Z17">
        <v>6.9</v>
      </c>
      <c r="AA17">
        <v>15.7</v>
      </c>
      <c r="AB17">
        <v>5.6</v>
      </c>
      <c r="AC17">
        <v>2.2</v>
      </c>
      <c r="AD17">
        <v>5.2</v>
      </c>
      <c r="AE17">
        <v>5.6</v>
      </c>
      <c r="AF17">
        <v>3</v>
      </c>
      <c r="AG17">
        <v>1.2</v>
      </c>
      <c r="AH17" t="s">
        <v>42</v>
      </c>
      <c r="AJ17" s="28">
        <f>AVERAGE(C17:AG17)</f>
        <v>12.938709677419352</v>
      </c>
      <c r="AK17" s="10">
        <f>MAX(C17:AG17)</f>
        <v>41.9</v>
      </c>
      <c r="AL17" s="12">
        <f>MIN(C17:AG17)</f>
        <v>1.1</v>
      </c>
      <c r="AN17" s="49" t="s">
        <v>73</v>
      </c>
      <c r="AO17" s="50"/>
      <c r="AP17" s="25" t="s">
        <v>32</v>
      </c>
      <c r="AQ17" s="25">
        <f>COUNTIF(C16:AG16,"&gt;=61.8")</f>
        <v>5</v>
      </c>
    </row>
    <row r="18" spans="3:43" ht="12.75"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>
        <v>7</v>
      </c>
      <c r="J18" s="1">
        <v>8</v>
      </c>
      <c r="K18" s="1">
        <v>9</v>
      </c>
      <c r="L18" s="1">
        <v>10</v>
      </c>
      <c r="M18" s="1">
        <v>11</v>
      </c>
      <c r="N18" s="1">
        <v>12</v>
      </c>
      <c r="O18" s="1">
        <v>13</v>
      </c>
      <c r="P18" s="1">
        <v>14</v>
      </c>
      <c r="Q18" s="1">
        <v>15</v>
      </c>
      <c r="R18" s="1">
        <v>16</v>
      </c>
      <c r="S18" s="1">
        <v>17</v>
      </c>
      <c r="T18" s="1">
        <v>18</v>
      </c>
      <c r="U18" s="1">
        <v>19</v>
      </c>
      <c r="V18" s="1">
        <v>20</v>
      </c>
      <c r="W18" s="1">
        <v>21</v>
      </c>
      <c r="X18" s="1">
        <v>22</v>
      </c>
      <c r="Y18" s="1">
        <v>23</v>
      </c>
      <c r="Z18" s="1">
        <v>24</v>
      </c>
      <c r="AA18" s="1">
        <v>25</v>
      </c>
      <c r="AB18" s="1">
        <v>26</v>
      </c>
      <c r="AC18" s="1">
        <v>27</v>
      </c>
      <c r="AD18" s="1">
        <v>28</v>
      </c>
      <c r="AE18" s="1">
        <v>29</v>
      </c>
      <c r="AF18" s="1">
        <v>30</v>
      </c>
      <c r="AG18" s="1">
        <v>31</v>
      </c>
      <c r="AJ18" s="28"/>
      <c r="AK18" s="10"/>
      <c r="AL18" s="12"/>
      <c r="AN18" s="50"/>
      <c r="AO18" s="50"/>
      <c r="AP18" s="10" t="s">
        <v>33</v>
      </c>
      <c r="AQ18" s="10">
        <f>COUNTIF(C16:AG16,"&gt;=49.9")-COUNTIF(C16:AG16,"&gt;61.7")</f>
        <v>8</v>
      </c>
    </row>
    <row r="19" spans="1:43" ht="12.75">
      <c r="A19" t="s">
        <v>7</v>
      </c>
      <c r="C19" s="4">
        <v>1029</v>
      </c>
      <c r="D19" s="4">
        <v>1028</v>
      </c>
      <c r="E19" s="4">
        <v>1035</v>
      </c>
      <c r="F19" s="4">
        <v>1026</v>
      </c>
      <c r="G19" s="4">
        <v>1028</v>
      </c>
      <c r="H19" s="4">
        <v>1027</v>
      </c>
      <c r="I19" s="4">
        <v>1024</v>
      </c>
      <c r="J19" s="4">
        <v>1019</v>
      </c>
      <c r="K19" s="4">
        <v>1024</v>
      </c>
      <c r="L19" s="4">
        <v>1026</v>
      </c>
      <c r="M19" s="4">
        <v>1027</v>
      </c>
      <c r="N19" s="4">
        <v>1032</v>
      </c>
      <c r="O19" s="4">
        <v>1032</v>
      </c>
      <c r="P19" s="4">
        <v>1033</v>
      </c>
      <c r="Q19" s="4">
        <v>1030</v>
      </c>
      <c r="R19" s="4">
        <v>1026</v>
      </c>
      <c r="S19" s="4">
        <v>1024</v>
      </c>
      <c r="T19" s="4">
        <v>1021</v>
      </c>
      <c r="U19" s="4">
        <v>1028</v>
      </c>
      <c r="V19" s="4">
        <v>1027</v>
      </c>
      <c r="W19" s="4">
        <v>1022</v>
      </c>
      <c r="X19" s="4">
        <v>1019</v>
      </c>
      <c r="Y19" s="4">
        <v>1010</v>
      </c>
      <c r="Z19" s="4">
        <v>1008</v>
      </c>
      <c r="AA19" s="4">
        <v>1018</v>
      </c>
      <c r="AB19" s="4">
        <v>1024</v>
      </c>
      <c r="AC19" s="4">
        <v>1033</v>
      </c>
      <c r="AD19" s="4">
        <v>1033</v>
      </c>
      <c r="AE19" s="4">
        <v>1027</v>
      </c>
      <c r="AF19" s="4">
        <v>1023</v>
      </c>
      <c r="AG19" s="4">
        <v>1024</v>
      </c>
      <c r="AH19" t="s">
        <v>22</v>
      </c>
      <c r="AJ19" s="28">
        <f>AVERAGE(C19:AG19)</f>
        <v>1025.3870967741937</v>
      </c>
      <c r="AK19" s="10">
        <f>MAX(C19:AG19)</f>
        <v>1035</v>
      </c>
      <c r="AL19" s="12">
        <f>MIN(C19:AG19)</f>
        <v>1008</v>
      </c>
      <c r="AN19" s="50"/>
      <c r="AO19" s="50"/>
      <c r="AP19" s="24" t="s">
        <v>34</v>
      </c>
      <c r="AQ19" s="24">
        <f>COUNTIF(C16:AG16,"&gt;=38.8")-COUNTIF(C16:AG16,"&gt;49.8")</f>
        <v>0</v>
      </c>
    </row>
    <row r="20" spans="1:43" ht="12.75">
      <c r="A20" t="s">
        <v>8</v>
      </c>
      <c r="C20" s="4">
        <v>1019</v>
      </c>
      <c r="D20" s="4">
        <v>1020</v>
      </c>
      <c r="E20" s="4">
        <v>1026</v>
      </c>
      <c r="F20" s="4">
        <v>1019</v>
      </c>
      <c r="G20" s="4">
        <v>1021</v>
      </c>
      <c r="H20" s="4">
        <v>1023</v>
      </c>
      <c r="I20" s="4">
        <v>1019</v>
      </c>
      <c r="J20" s="4">
        <v>1015</v>
      </c>
      <c r="K20" s="4">
        <v>1017</v>
      </c>
      <c r="L20" s="4">
        <v>1021</v>
      </c>
      <c r="M20" s="4">
        <v>1023</v>
      </c>
      <c r="N20" s="4">
        <v>1025</v>
      </c>
      <c r="O20" s="4">
        <v>1026</v>
      </c>
      <c r="P20" s="4">
        <v>1026</v>
      </c>
      <c r="Q20" s="4">
        <v>1025</v>
      </c>
      <c r="R20" s="4">
        <v>1023</v>
      </c>
      <c r="S20" s="4">
        <v>1021</v>
      </c>
      <c r="T20" s="4">
        <v>1015</v>
      </c>
      <c r="U20" s="4">
        <v>1015</v>
      </c>
      <c r="V20" s="4">
        <v>1022</v>
      </c>
      <c r="W20" s="4">
        <v>1017</v>
      </c>
      <c r="X20" s="4">
        <v>1010</v>
      </c>
      <c r="Y20" s="4">
        <v>995</v>
      </c>
      <c r="Z20" s="4">
        <v>995</v>
      </c>
      <c r="AA20" s="4">
        <v>1008</v>
      </c>
      <c r="AB20" s="4">
        <v>1018</v>
      </c>
      <c r="AC20" s="4">
        <v>1024</v>
      </c>
      <c r="AD20" s="4">
        <v>1027</v>
      </c>
      <c r="AE20" s="4">
        <v>1021</v>
      </c>
      <c r="AF20" s="4">
        <v>1020</v>
      </c>
      <c r="AG20" s="4">
        <v>1020</v>
      </c>
      <c r="AH20" t="s">
        <v>23</v>
      </c>
      <c r="AJ20" s="28">
        <f>AVERAGE(C20:AG20)</f>
        <v>1018.5806451612904</v>
      </c>
      <c r="AK20" s="10">
        <f>MAX(C20:AG20)</f>
        <v>1027</v>
      </c>
      <c r="AL20" s="12">
        <f>MIN(C20:AG20)</f>
        <v>995</v>
      </c>
      <c r="AN20" s="50"/>
      <c r="AO20" s="50"/>
      <c r="AP20" s="23" t="s">
        <v>35</v>
      </c>
      <c r="AQ20" s="23">
        <f>COUNTIF(C16:AG16,"&gt;=28.6")-COUNTIF(C16:AG16,"&gt;38.7")</f>
        <v>6</v>
      </c>
    </row>
    <row r="21" spans="1:43" ht="12.75">
      <c r="A21" t="s">
        <v>43</v>
      </c>
      <c r="C21" s="4">
        <v>1024.6</v>
      </c>
      <c r="D21" s="4">
        <v>1024.7</v>
      </c>
      <c r="E21" s="4">
        <v>1030.7</v>
      </c>
      <c r="F21" s="4">
        <v>1021.1</v>
      </c>
      <c r="G21" s="4">
        <v>1025.4</v>
      </c>
      <c r="H21" s="4">
        <v>1025.4</v>
      </c>
      <c r="I21" s="4">
        <v>1022</v>
      </c>
      <c r="J21" s="4">
        <v>1016.4</v>
      </c>
      <c r="K21" s="4">
        <v>1021.3</v>
      </c>
      <c r="L21" s="4">
        <v>1022.9</v>
      </c>
      <c r="M21" s="4">
        <v>1025.4</v>
      </c>
      <c r="N21" s="4">
        <v>1029.1</v>
      </c>
      <c r="O21" s="4">
        <v>1027.4</v>
      </c>
      <c r="P21" s="4">
        <v>1029.4</v>
      </c>
      <c r="Q21" s="4">
        <v>1027.4</v>
      </c>
      <c r="R21" s="4">
        <v>1024.3</v>
      </c>
      <c r="S21" s="4">
        <v>1023.1</v>
      </c>
      <c r="T21" s="4">
        <v>1018</v>
      </c>
      <c r="U21" s="4">
        <v>1023.3</v>
      </c>
      <c r="V21" s="4">
        <v>1023.5</v>
      </c>
      <c r="W21" s="4">
        <v>1019.8</v>
      </c>
      <c r="X21" s="4">
        <v>1013.3</v>
      </c>
      <c r="Y21" s="4">
        <v>1000.9</v>
      </c>
      <c r="Z21" s="4">
        <v>1003.3</v>
      </c>
      <c r="AA21" s="4">
        <v>1012.3</v>
      </c>
      <c r="AB21" s="4">
        <v>1020.4</v>
      </c>
      <c r="AC21" s="4">
        <v>1027.8</v>
      </c>
      <c r="AD21" s="4">
        <v>1030.7</v>
      </c>
      <c r="AE21" s="4">
        <v>1024.2</v>
      </c>
      <c r="AF21" s="4">
        <v>1021.9</v>
      </c>
      <c r="AG21" s="4">
        <v>1022.1</v>
      </c>
      <c r="AH21" t="s">
        <v>43</v>
      </c>
      <c r="AJ21" s="28">
        <f>AVERAGE(C21:AG21)</f>
        <v>1022.0032258064515</v>
      </c>
      <c r="AK21" s="10">
        <f>MAX(C21:AG21)</f>
        <v>1030.7</v>
      </c>
      <c r="AL21" s="12">
        <f>MIN(C21:AG21)</f>
        <v>1000.9</v>
      </c>
      <c r="AN21" s="50"/>
      <c r="AO21" s="50"/>
      <c r="AP21" s="26" t="s">
        <v>36</v>
      </c>
      <c r="AQ21" s="27">
        <f>COUNTIF(C16:AG16,"&gt;=19.5")-COUNTIF(C16:AG16,"&gt;28.5")</f>
        <v>4</v>
      </c>
    </row>
    <row r="22" spans="3:43" ht="12.75"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>
        <v>7</v>
      </c>
      <c r="J22" s="1">
        <v>8</v>
      </c>
      <c r="K22" s="1">
        <v>9</v>
      </c>
      <c r="L22" s="1">
        <v>10</v>
      </c>
      <c r="M22" s="1">
        <v>11</v>
      </c>
      <c r="N22" s="1">
        <v>12</v>
      </c>
      <c r="O22" s="1">
        <v>13</v>
      </c>
      <c r="P22" s="1">
        <v>14</v>
      </c>
      <c r="Q22" s="1">
        <v>15</v>
      </c>
      <c r="R22" s="1">
        <v>16</v>
      </c>
      <c r="S22" s="1">
        <v>17</v>
      </c>
      <c r="T22" s="1">
        <v>18</v>
      </c>
      <c r="U22" s="1">
        <v>19</v>
      </c>
      <c r="V22" s="1">
        <v>20</v>
      </c>
      <c r="W22" s="1">
        <v>21</v>
      </c>
      <c r="X22" s="1">
        <v>22</v>
      </c>
      <c r="Y22" s="1">
        <v>23</v>
      </c>
      <c r="Z22" s="1">
        <v>24</v>
      </c>
      <c r="AA22" s="1">
        <v>25</v>
      </c>
      <c r="AB22" s="1">
        <v>26</v>
      </c>
      <c r="AC22" s="1">
        <v>27</v>
      </c>
      <c r="AD22" s="1">
        <v>28</v>
      </c>
      <c r="AE22" s="1">
        <v>29</v>
      </c>
      <c r="AF22" s="1">
        <v>30</v>
      </c>
      <c r="AG22" s="1">
        <v>31</v>
      </c>
      <c r="AJ22" s="28"/>
      <c r="AK22" s="10"/>
      <c r="AL22" s="12"/>
      <c r="AN22" s="50"/>
      <c r="AO22" s="50"/>
      <c r="AP22" s="7" t="s">
        <v>37</v>
      </c>
      <c r="AQ22" s="7">
        <f>COUNTIF(C16:AG16,"&gt;=12.0")-COUNTIF(C16:AG16,"&gt;19.4")</f>
        <v>6</v>
      </c>
    </row>
    <row r="23" spans="1:43" ht="12.75">
      <c r="A23" t="s">
        <v>9</v>
      </c>
      <c r="C23" s="4">
        <v>2.6</v>
      </c>
      <c r="D23" s="4">
        <v>13.7</v>
      </c>
      <c r="E23" s="4">
        <v>0</v>
      </c>
      <c r="F23" s="4">
        <v>2.6</v>
      </c>
      <c r="G23" s="4">
        <v>8.8</v>
      </c>
      <c r="H23" s="4">
        <v>0</v>
      </c>
      <c r="I23" s="4">
        <v>2.6</v>
      </c>
      <c r="J23" s="4">
        <v>1</v>
      </c>
      <c r="K23" s="4">
        <v>3</v>
      </c>
      <c r="L23" s="4">
        <v>0.9</v>
      </c>
      <c r="M23" s="4">
        <v>0</v>
      </c>
      <c r="N23" s="4">
        <v>1.6</v>
      </c>
      <c r="O23" s="4">
        <v>0</v>
      </c>
      <c r="P23" s="4">
        <v>0</v>
      </c>
      <c r="Q23" s="4">
        <v>0.3</v>
      </c>
      <c r="R23" s="4">
        <v>0</v>
      </c>
      <c r="S23" s="4">
        <v>0</v>
      </c>
      <c r="T23" s="4">
        <v>0.3</v>
      </c>
      <c r="U23" s="4">
        <v>0.3</v>
      </c>
      <c r="V23" s="4">
        <v>0.4</v>
      </c>
      <c r="W23" s="4">
        <v>0</v>
      </c>
      <c r="X23" s="4">
        <v>0.9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0.7</v>
      </c>
      <c r="AE23" s="4">
        <v>1</v>
      </c>
      <c r="AF23" s="4">
        <v>1.6</v>
      </c>
      <c r="AG23" s="4">
        <v>1</v>
      </c>
      <c r="AH23" t="s">
        <v>24</v>
      </c>
      <c r="AJ23" s="28">
        <f>AVERAGE(C23:AG23)</f>
        <v>1.396774193548387</v>
      </c>
      <c r="AK23" s="10">
        <f>MAX(C23:AG23)</f>
        <v>13.7</v>
      </c>
      <c r="AL23" s="12">
        <f>MIN(C23:AG23)</f>
        <v>0</v>
      </c>
      <c r="AN23" s="50"/>
      <c r="AO23" s="50"/>
      <c r="AP23" s="8" t="s">
        <v>38</v>
      </c>
      <c r="AQ23" s="8">
        <f>COUNTIF(C16:AG16,"&lt;=11.9")</f>
        <v>2</v>
      </c>
    </row>
    <row r="24" spans="1:41" ht="12.75">
      <c r="A24" t="s">
        <v>10</v>
      </c>
      <c r="C24" s="4">
        <v>11.4</v>
      </c>
      <c r="D24" s="4">
        <v>16.3</v>
      </c>
      <c r="E24" s="4">
        <v>17.9</v>
      </c>
      <c r="F24" s="4">
        <v>25.1</v>
      </c>
      <c r="G24" s="4">
        <v>27.7</v>
      </c>
      <c r="H24" s="4">
        <v>27.7</v>
      </c>
      <c r="I24" s="4">
        <v>31.2</v>
      </c>
      <c r="J24" s="4">
        <v>31.2</v>
      </c>
      <c r="K24" s="4">
        <v>35.2</v>
      </c>
      <c r="L24" s="4">
        <v>35.5</v>
      </c>
      <c r="M24" s="4">
        <v>35.5</v>
      </c>
      <c r="N24" s="4">
        <v>37.1</v>
      </c>
      <c r="O24" s="4">
        <v>37.1</v>
      </c>
      <c r="P24" s="4">
        <v>37.1</v>
      </c>
      <c r="Q24" s="4">
        <v>37.4</v>
      </c>
      <c r="R24" s="4">
        <v>37.4</v>
      </c>
      <c r="S24" s="4">
        <v>37.4</v>
      </c>
      <c r="T24" s="4">
        <v>37.8</v>
      </c>
      <c r="U24" s="4">
        <v>38.1</v>
      </c>
      <c r="V24" s="4">
        <v>38.1</v>
      </c>
      <c r="W24" s="4">
        <v>39.1</v>
      </c>
      <c r="X24" s="4">
        <v>39.1</v>
      </c>
      <c r="Y24" s="4">
        <v>39.1</v>
      </c>
      <c r="Z24" s="4">
        <v>39.1</v>
      </c>
      <c r="AA24" s="4">
        <v>39.1</v>
      </c>
      <c r="AB24" s="4">
        <v>39.1</v>
      </c>
      <c r="AC24" s="4">
        <v>39.1</v>
      </c>
      <c r="AD24" s="4">
        <v>39.8</v>
      </c>
      <c r="AE24" s="4">
        <v>40.8</v>
      </c>
      <c r="AF24" s="4">
        <v>42.4</v>
      </c>
      <c r="AG24" s="4">
        <v>43.4</v>
      </c>
      <c r="AH24" t="s">
        <v>25</v>
      </c>
      <c r="AJ24" s="31"/>
      <c r="AK24" s="8"/>
      <c r="AL24" s="8"/>
      <c r="AM24" s="14">
        <f>MAX(C24:AG24)</f>
        <v>43.4</v>
      </c>
      <c r="AN24" s="49" t="s">
        <v>74</v>
      </c>
      <c r="AO24" s="50"/>
    </row>
    <row r="25" spans="3:43" ht="12.75">
      <c r="C25" s="1">
        <v>1</v>
      </c>
      <c r="D25" s="1">
        <v>2</v>
      </c>
      <c r="E25" s="1">
        <v>3</v>
      </c>
      <c r="F25" s="1">
        <v>4</v>
      </c>
      <c r="G25" s="1">
        <v>5</v>
      </c>
      <c r="H25" s="1">
        <v>6</v>
      </c>
      <c r="I25" s="1">
        <v>7</v>
      </c>
      <c r="J25" s="1">
        <v>8</v>
      </c>
      <c r="K25" s="1">
        <v>9</v>
      </c>
      <c r="L25" s="1">
        <v>10</v>
      </c>
      <c r="M25" s="1">
        <v>11</v>
      </c>
      <c r="N25" s="1">
        <v>12</v>
      </c>
      <c r="O25" s="1">
        <v>13</v>
      </c>
      <c r="P25" s="1">
        <v>14</v>
      </c>
      <c r="Q25" s="1">
        <v>15</v>
      </c>
      <c r="R25" s="1">
        <v>16</v>
      </c>
      <c r="S25" s="1">
        <v>17</v>
      </c>
      <c r="T25" s="1">
        <v>18</v>
      </c>
      <c r="U25" s="1">
        <v>19</v>
      </c>
      <c r="V25" s="1">
        <v>20</v>
      </c>
      <c r="W25" s="1">
        <v>21</v>
      </c>
      <c r="X25" s="1">
        <v>22</v>
      </c>
      <c r="Y25" s="1">
        <v>23</v>
      </c>
      <c r="Z25" s="1">
        <v>24</v>
      </c>
      <c r="AA25" s="1">
        <v>25</v>
      </c>
      <c r="AB25" s="1">
        <v>26</v>
      </c>
      <c r="AC25" s="1">
        <v>27</v>
      </c>
      <c r="AD25" s="1">
        <v>28</v>
      </c>
      <c r="AE25" s="1">
        <v>29</v>
      </c>
      <c r="AF25" s="1">
        <v>30</v>
      </c>
      <c r="AG25" s="1">
        <v>31</v>
      </c>
      <c r="AJ25" s="28"/>
      <c r="AK25" s="10"/>
      <c r="AL25" s="12"/>
      <c r="AN25" s="50"/>
      <c r="AO25" s="50"/>
      <c r="AP25" s="33" t="s">
        <v>39</v>
      </c>
      <c r="AQ25" s="34"/>
    </row>
    <row r="26" spans="1:43" ht="12.75">
      <c r="A26" t="s">
        <v>11</v>
      </c>
      <c r="C26" s="5">
        <v>0</v>
      </c>
      <c r="D26" s="5">
        <v>0</v>
      </c>
      <c r="E26" s="5">
        <v>0.08263888888888889</v>
      </c>
      <c r="F26" s="5">
        <v>0</v>
      </c>
      <c r="G26" s="5">
        <v>0.007638888888888889</v>
      </c>
      <c r="H26" s="5">
        <v>0.034027777777777775</v>
      </c>
      <c r="I26" s="5">
        <v>0.044444444444444446</v>
      </c>
      <c r="J26" s="5">
        <v>0.011805555555555555</v>
      </c>
      <c r="K26" s="5">
        <v>0.006944444444444444</v>
      </c>
      <c r="L26" s="5">
        <v>0.1277777777777778</v>
      </c>
      <c r="M26" s="5">
        <v>0.06597222222222222</v>
      </c>
      <c r="N26" s="5">
        <v>0</v>
      </c>
      <c r="O26" s="5">
        <v>0.1423611111111111</v>
      </c>
      <c r="P26" s="5">
        <v>0.11041666666666666</v>
      </c>
      <c r="Q26" s="5">
        <v>0.12569444444444444</v>
      </c>
      <c r="R26" s="5">
        <v>0.04583333333333334</v>
      </c>
      <c r="S26" s="5">
        <v>0.06458333333333334</v>
      </c>
      <c r="T26" s="5">
        <v>0</v>
      </c>
      <c r="U26" s="5">
        <v>0</v>
      </c>
      <c r="V26" s="5">
        <v>0.1388888888888889</v>
      </c>
      <c r="W26" s="5">
        <v>0.05069444444444445</v>
      </c>
      <c r="X26" s="5">
        <v>0.0020833333333333333</v>
      </c>
      <c r="Y26" s="5">
        <v>0</v>
      </c>
      <c r="Z26" s="5">
        <v>0.07847222222222222</v>
      </c>
      <c r="AA26" s="5">
        <v>0.18055555555555555</v>
      </c>
      <c r="AB26" s="5">
        <v>0.14375</v>
      </c>
      <c r="AC26" s="5">
        <v>0.10902777777777778</v>
      </c>
      <c r="AD26" s="5">
        <v>0.1875</v>
      </c>
      <c r="AE26" s="5">
        <v>0.20138888888888887</v>
      </c>
      <c r="AF26" s="5">
        <v>0.20694444444444446</v>
      </c>
      <c r="AG26" s="5">
        <v>0.2263888888888889</v>
      </c>
      <c r="AH26" t="s">
        <v>11</v>
      </c>
      <c r="AJ26" s="29">
        <f>AVERAGE(C26:AG26)</f>
        <v>0.07728494623655914</v>
      </c>
      <c r="AK26" s="18">
        <f>MAX(C26:AG26)</f>
        <v>0.2263888888888889</v>
      </c>
      <c r="AL26" s="19">
        <f>MIN(C26:AG26)</f>
        <v>0</v>
      </c>
      <c r="AM26" s="15" t="s">
        <v>46</v>
      </c>
      <c r="AN26" s="49" t="s">
        <v>47</v>
      </c>
      <c r="AO26" s="50"/>
      <c r="AP26" s="35" t="s">
        <v>50</v>
      </c>
      <c r="AQ26" s="35">
        <f>COUNTIF($C$30:$AG$30,"&gt;0")</f>
        <v>11</v>
      </c>
    </row>
    <row r="27" spans="3:43" ht="12.75">
      <c r="C27" s="1">
        <v>1</v>
      </c>
      <c r="D27" s="1">
        <v>2</v>
      </c>
      <c r="E27" s="1">
        <v>3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  <c r="K27" s="1">
        <v>9</v>
      </c>
      <c r="L27" s="1">
        <v>10</v>
      </c>
      <c r="M27" s="1">
        <v>11</v>
      </c>
      <c r="N27" s="1">
        <v>12</v>
      </c>
      <c r="O27" s="1">
        <v>13</v>
      </c>
      <c r="P27" s="1">
        <v>14</v>
      </c>
      <c r="Q27" s="1">
        <v>15</v>
      </c>
      <c r="R27" s="1">
        <v>16</v>
      </c>
      <c r="S27" s="1">
        <v>17</v>
      </c>
      <c r="T27" s="1">
        <v>18</v>
      </c>
      <c r="U27" s="1">
        <v>19</v>
      </c>
      <c r="V27" s="1">
        <v>20</v>
      </c>
      <c r="W27" s="1">
        <v>21</v>
      </c>
      <c r="X27" s="1">
        <v>22</v>
      </c>
      <c r="Y27" s="1">
        <v>23</v>
      </c>
      <c r="Z27" s="1">
        <v>24</v>
      </c>
      <c r="AA27" s="1">
        <v>25</v>
      </c>
      <c r="AB27" s="1">
        <v>26</v>
      </c>
      <c r="AC27" s="1">
        <v>27</v>
      </c>
      <c r="AD27" s="1">
        <v>28</v>
      </c>
      <c r="AE27" s="1">
        <v>29</v>
      </c>
      <c r="AF27" s="1">
        <v>30</v>
      </c>
      <c r="AG27" s="1">
        <v>31</v>
      </c>
      <c r="AJ27" s="28"/>
      <c r="AK27" s="10"/>
      <c r="AL27" s="12"/>
      <c r="AP27" s="36" t="s">
        <v>51</v>
      </c>
      <c r="AQ27" s="36">
        <f>COUNTIF($C$30:$AG$30,"&gt;=1")</f>
        <v>11</v>
      </c>
    </row>
    <row r="28" spans="1:43" ht="12.75">
      <c r="A28" t="s">
        <v>12</v>
      </c>
      <c r="C28">
        <v>8.94</v>
      </c>
      <c r="D28">
        <v>21.7</v>
      </c>
      <c r="E28">
        <v>75.6</v>
      </c>
      <c r="F28">
        <v>13.9</v>
      </c>
      <c r="G28">
        <v>39.8</v>
      </c>
      <c r="H28">
        <v>50.1</v>
      </c>
      <c r="I28">
        <v>50.4</v>
      </c>
      <c r="J28">
        <v>37.5</v>
      </c>
      <c r="K28">
        <v>35.3</v>
      </c>
      <c r="L28">
        <v>49.9</v>
      </c>
      <c r="M28">
        <v>48.3</v>
      </c>
      <c r="N28">
        <v>17.2</v>
      </c>
      <c r="O28">
        <v>48.1</v>
      </c>
      <c r="P28">
        <v>58.8</v>
      </c>
      <c r="Q28">
        <v>45.8</v>
      </c>
      <c r="R28">
        <v>42.1</v>
      </c>
      <c r="S28">
        <v>64.5</v>
      </c>
      <c r="T28">
        <v>6.92</v>
      </c>
      <c r="U28">
        <v>18.4</v>
      </c>
      <c r="V28">
        <v>51.2</v>
      </c>
      <c r="W28">
        <v>59.4</v>
      </c>
      <c r="X28">
        <v>28.1</v>
      </c>
      <c r="Y28">
        <v>7.08</v>
      </c>
      <c r="Z28">
        <v>40</v>
      </c>
      <c r="AA28">
        <v>74.3</v>
      </c>
      <c r="AB28">
        <v>66.7</v>
      </c>
      <c r="AC28">
        <v>85.3</v>
      </c>
      <c r="AD28" t="s">
        <v>45</v>
      </c>
      <c r="AE28" t="s">
        <v>45</v>
      </c>
      <c r="AF28" t="s">
        <v>45</v>
      </c>
      <c r="AG28" t="s">
        <v>45</v>
      </c>
      <c r="AH28" t="s">
        <v>26</v>
      </c>
      <c r="AJ28" s="28">
        <f>AVERAGE(C28:AG28)</f>
        <v>42.419999999999995</v>
      </c>
      <c r="AK28" s="10">
        <f>MAX(C28:AG28)</f>
        <v>85.3</v>
      </c>
      <c r="AL28" s="12">
        <f>MIN(C28:AG28)</f>
        <v>6.92</v>
      </c>
      <c r="AP28" s="37" t="s">
        <v>52</v>
      </c>
      <c r="AQ28" s="38">
        <f>COUNTIF($C$30:$AG$30,"&gt;=5")</f>
        <v>11</v>
      </c>
    </row>
    <row r="29" spans="3:43" ht="12.75">
      <c r="C29" s="1">
        <v>1</v>
      </c>
      <c r="D29" s="1">
        <v>2</v>
      </c>
      <c r="E29" s="1">
        <v>3</v>
      </c>
      <c r="F29" s="1">
        <v>4</v>
      </c>
      <c r="G29" s="1">
        <v>5</v>
      </c>
      <c r="H29" s="1">
        <v>6</v>
      </c>
      <c r="I29" s="1">
        <v>7</v>
      </c>
      <c r="J29" s="1">
        <v>8</v>
      </c>
      <c r="K29" s="1">
        <v>9</v>
      </c>
      <c r="L29" s="1">
        <v>10</v>
      </c>
      <c r="M29" s="1">
        <v>11</v>
      </c>
      <c r="N29" s="1">
        <v>12</v>
      </c>
      <c r="O29" s="1">
        <v>13</v>
      </c>
      <c r="P29" s="1">
        <v>14</v>
      </c>
      <c r="Q29" s="1">
        <v>15</v>
      </c>
      <c r="R29" s="1">
        <v>16</v>
      </c>
      <c r="S29" s="1">
        <v>17</v>
      </c>
      <c r="T29" s="1">
        <v>18</v>
      </c>
      <c r="U29" s="1">
        <v>19</v>
      </c>
      <c r="V29" s="1">
        <v>20</v>
      </c>
      <c r="W29" s="1">
        <v>21</v>
      </c>
      <c r="X29" s="1">
        <v>22</v>
      </c>
      <c r="Y29" s="1">
        <v>23</v>
      </c>
      <c r="Z29" s="1">
        <v>24</v>
      </c>
      <c r="AA29" s="1">
        <v>25</v>
      </c>
      <c r="AB29" s="1">
        <v>26</v>
      </c>
      <c r="AC29" s="1">
        <v>27</v>
      </c>
      <c r="AD29" s="1">
        <v>28</v>
      </c>
      <c r="AE29" s="1">
        <v>29</v>
      </c>
      <c r="AF29" s="1">
        <v>30</v>
      </c>
      <c r="AG29" s="1">
        <v>31</v>
      </c>
      <c r="AJ29" s="28"/>
      <c r="AK29" s="10"/>
      <c r="AL29" s="12"/>
      <c r="AP29" s="39" t="s">
        <v>53</v>
      </c>
      <c r="AQ29" s="39">
        <f>COUNTIF($C$30:$AG$30,"&gt;=10")</f>
        <v>3</v>
      </c>
    </row>
    <row r="30" spans="1:43" ht="12.75">
      <c r="A30" t="s">
        <v>13</v>
      </c>
      <c r="C30" s="4">
        <v>0</v>
      </c>
      <c r="D30" s="4">
        <v>6</v>
      </c>
      <c r="E30" s="4">
        <v>11</v>
      </c>
      <c r="F30" s="4">
        <v>8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9</v>
      </c>
      <c r="AA30" s="4">
        <v>11</v>
      </c>
      <c r="AB30" s="4">
        <v>10</v>
      </c>
      <c r="AC30" s="4">
        <v>9</v>
      </c>
      <c r="AD30" s="4">
        <v>8</v>
      </c>
      <c r="AE30" s="4">
        <v>7</v>
      </c>
      <c r="AF30" s="4">
        <v>6</v>
      </c>
      <c r="AG30" s="4">
        <v>5</v>
      </c>
      <c r="AH30" t="s">
        <v>13</v>
      </c>
      <c r="AJ30" s="28">
        <f>AVERAGE(C30:AG30)</f>
        <v>2.903225806451613</v>
      </c>
      <c r="AK30" s="10">
        <f>MAX(C30:AG30)</f>
        <v>11</v>
      </c>
      <c r="AL30" s="12">
        <f>MIN(C30:AG30)</f>
        <v>0</v>
      </c>
      <c r="AP30" s="40" t="s">
        <v>54</v>
      </c>
      <c r="AQ30" s="40">
        <f>COUNTIF($C$30:$AG$30,"&gt;=15")</f>
        <v>0</v>
      </c>
    </row>
    <row r="31" spans="42:43" ht="12.75">
      <c r="AP31" s="41" t="s">
        <v>55</v>
      </c>
      <c r="AQ31" s="41">
        <f>COUNTIF($C$30:$AG$30,"&gt;=20")</f>
        <v>0</v>
      </c>
    </row>
    <row r="32" spans="42:43" ht="12.75">
      <c r="AP32" s="42" t="s">
        <v>56</v>
      </c>
      <c r="AQ32" s="42">
        <f>COUNTIF($C$30:$AG$30,"&gt;=30")</f>
        <v>0</v>
      </c>
    </row>
    <row r="33" spans="42:43" ht="12.75">
      <c r="AP33" s="43" t="s">
        <v>57</v>
      </c>
      <c r="AQ33" s="43">
        <f>COUNTIF($C$30:$AG$30,"&gt;=40")</f>
        <v>0</v>
      </c>
    </row>
    <row r="34" spans="42:43" ht="12.75">
      <c r="AP34" s="44" t="s">
        <v>58</v>
      </c>
      <c r="AQ34" s="44">
        <f>COUNTIF($C$30:$AG$30,"&gt;=50")</f>
        <v>0</v>
      </c>
    </row>
    <row r="35" spans="42:43" ht="12.75">
      <c r="AP35" s="45" t="s">
        <v>59</v>
      </c>
      <c r="AQ35" s="45">
        <f>COUNTIF($C$30:$AG$30,"&gt;=75")</f>
        <v>0</v>
      </c>
    </row>
    <row r="36" spans="42:43" ht="12.75">
      <c r="AP36" s="46" t="s">
        <v>60</v>
      </c>
      <c r="AQ36" s="46">
        <f>COUNTIF($C$30:$AG$30,"&gt;=100")</f>
        <v>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Walther Silas</cp:lastModifiedBy>
  <cp:lastPrinted>2007-02-04T12:04:11Z</cp:lastPrinted>
  <dcterms:created xsi:type="dcterms:W3CDTF">2006-01-02T10:36:20Z</dcterms:created>
  <dcterms:modified xsi:type="dcterms:W3CDTF">2011-11-03T09:19:39Z</dcterms:modified>
  <cp:category/>
  <cp:version/>
  <cp:contentType/>
  <cp:contentStatus/>
</cp:coreProperties>
</file>