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75" windowWidth="15705" windowHeight="13110" firstSheet="8" activeTab="9"/>
  </bookViews>
  <sheets>
    <sheet name="Temperatur" sheetId="1" r:id="rId1"/>
    <sheet name="Feuchte" sheetId="2" r:id="rId2"/>
    <sheet name="Wind" sheetId="3" r:id="rId3"/>
    <sheet name="Luftdruck" sheetId="4" r:id="rId4"/>
    <sheet name="Niederschlag" sheetId="5" r:id="rId5"/>
    <sheet name="Sonnenscheindauer" sheetId="6" r:id="rId6"/>
    <sheet name="Solar" sheetId="7" r:id="rId7"/>
    <sheet name="UV-Index" sheetId="8" r:id="rId8"/>
    <sheet name="Schneehöhe" sheetId="9" r:id="rId9"/>
    <sheet name="Überblick" sheetId="10" r:id="rId10"/>
  </sheets>
  <definedNames/>
  <calcPr fullCalcOnLoad="1"/>
</workbook>
</file>

<file path=xl/sharedStrings.xml><?xml version="1.0" encoding="utf-8"?>
<sst xmlns="http://schemas.openxmlformats.org/spreadsheetml/2006/main" count="97" uniqueCount="87">
  <si>
    <t>Oberthal</t>
  </si>
  <si>
    <t>Temperatur Max.</t>
  </si>
  <si>
    <t>Temperatur Min.</t>
  </si>
  <si>
    <t>Feuchte Max.</t>
  </si>
  <si>
    <t>Feuchte Min.</t>
  </si>
  <si>
    <t>Wind Max.</t>
  </si>
  <si>
    <t>Windchill Min.</t>
  </si>
  <si>
    <t>Luftdruck Max.</t>
  </si>
  <si>
    <t>Luftdruck Min.</t>
  </si>
  <si>
    <t>Niederschlag Monat</t>
  </si>
  <si>
    <t>Sonnenscheindauer</t>
  </si>
  <si>
    <t>Schneehöhe</t>
  </si>
  <si>
    <t>Durchschnitte:</t>
  </si>
  <si>
    <t>Total:</t>
  </si>
  <si>
    <t>Temperatur Maximum</t>
  </si>
  <si>
    <t>Temperatur Minimum</t>
  </si>
  <si>
    <t>Windchill Minimum</t>
  </si>
  <si>
    <t>Feuchte Maximum</t>
  </si>
  <si>
    <t>Feuchte Minimum</t>
  </si>
  <si>
    <t>Wind Maximum</t>
  </si>
  <si>
    <t>Luftdruck Maximum</t>
  </si>
  <si>
    <t>Luftdruck Minimum</t>
  </si>
  <si>
    <t>Niederschlag im Monat</t>
  </si>
  <si>
    <t>Maximum:</t>
  </si>
  <si>
    <t>Minimum:</t>
  </si>
  <si>
    <t>Abweichung der Norm:</t>
  </si>
  <si>
    <t>Temperatur-Tage:</t>
  </si>
  <si>
    <t>&gt;7 Beaufort</t>
  </si>
  <si>
    <t>7 Beaufort</t>
  </si>
  <si>
    <t>6 Beaufort</t>
  </si>
  <si>
    <t>5 Beaufort</t>
  </si>
  <si>
    <t>4 Beaufort</t>
  </si>
  <si>
    <t>3 Beaufort</t>
  </si>
  <si>
    <t>&lt;3 Beaufort</t>
  </si>
  <si>
    <t>Schnee-Tage:</t>
  </si>
  <si>
    <t>Temperatur Mittel</t>
  </si>
  <si>
    <t>Feuchte Mittel</t>
  </si>
  <si>
    <t>Wind Mittel</t>
  </si>
  <si>
    <t>Luftdruck Mittel</t>
  </si>
  <si>
    <t>Windböe Max.</t>
  </si>
  <si>
    <t>Windböe Mittel</t>
  </si>
  <si>
    <t>Niederschlag Tag</t>
  </si>
  <si>
    <t>Niederschlagsrate Max.</t>
  </si>
  <si>
    <t>Solar Max.</t>
  </si>
  <si>
    <t>Solar Mittel</t>
  </si>
  <si>
    <t>UV-Index Max.</t>
  </si>
  <si>
    <t>UV-Index Mittel</t>
  </si>
  <si>
    <t>Solar Maximum</t>
  </si>
  <si>
    <t>UV-Maximum</t>
  </si>
  <si>
    <t>UV-Mittel</t>
  </si>
  <si>
    <t>Windböe Maximum</t>
  </si>
  <si>
    <t>Windöbe Mittel</t>
  </si>
  <si>
    <t>Windböemaximum-Tage:</t>
  </si>
  <si>
    <t>Monatsdiagramm Dezember 2007</t>
  </si>
  <si>
    <t>Tage &gt;0,9mm</t>
  </si>
  <si>
    <t>Abweichung</t>
  </si>
  <si>
    <t>52h 36min</t>
  </si>
  <si>
    <t>+3h 36min</t>
  </si>
  <si>
    <t>12 statt 11</t>
  </si>
  <si>
    <t>+0,2</t>
  </si>
  <si>
    <t>+/-0</t>
  </si>
  <si>
    <t>&gt; 0cm</t>
  </si>
  <si>
    <t>&gt;= 1cm</t>
  </si>
  <si>
    <t>&gt;= 5cm</t>
  </si>
  <si>
    <t>&gt;= 10cm</t>
  </si>
  <si>
    <t>&gt;= 15cm</t>
  </si>
  <si>
    <t>&gt;= 20cm</t>
  </si>
  <si>
    <t>&gt;= 30cm</t>
  </si>
  <si>
    <t>&gt;= 40cm</t>
  </si>
  <si>
    <t>&gt;= 50cm</t>
  </si>
  <si>
    <t>&gt;= 75cm</t>
  </si>
  <si>
    <t>&gt;= 100cm</t>
  </si>
  <si>
    <t>Tmin &lt;= -10°C</t>
  </si>
  <si>
    <t>Tmax &lt;= 0°C</t>
  </si>
  <si>
    <t>Tmin &lt; 0°C</t>
  </si>
  <si>
    <t>Tmax &lt; 10°C</t>
  </si>
  <si>
    <t>Tmax &gt;= 20°C</t>
  </si>
  <si>
    <t>Tmax &gt;= 25°C</t>
  </si>
  <si>
    <t>Tmax &gt;= 30°C</t>
  </si>
  <si>
    <t>Tmin &gt;= 20°C</t>
  </si>
  <si>
    <t>-1.05 °C</t>
  </si>
  <si>
    <t>-0.66 °C</t>
  </si>
  <si>
    <t>-0.64 °C</t>
  </si>
  <si>
    <t>-5.04 %</t>
  </si>
  <si>
    <t>-0.16 km/h</t>
  </si>
  <si>
    <t>+8.8 mm</t>
  </si>
  <si>
    <t>+1.9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</si>
</sst>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  <numFmt numFmtId="166" formatCode="[$-807]d/\ mmmm\ yyyy;@"/>
    <numFmt numFmtId="167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20" fontId="0" fillId="5" borderId="0" xfId="0" applyNumberFormat="1" applyFill="1" applyAlignment="1">
      <alignment horizontal="right"/>
    </xf>
    <xf numFmtId="0" fontId="0" fillId="3" borderId="0" xfId="0" applyNumberFormat="1" applyFill="1" applyAlignment="1">
      <alignment/>
    </xf>
    <xf numFmtId="0" fontId="0" fillId="4" borderId="0" xfId="0" applyNumberFormat="1" applyFill="1" applyAlignment="1">
      <alignment/>
    </xf>
    <xf numFmtId="20" fontId="0" fillId="3" borderId="0" xfId="0" applyNumberFormat="1" applyFill="1" applyAlignment="1">
      <alignment/>
    </xf>
    <xf numFmtId="20" fontId="0" fillId="4" borderId="0" xfId="0" applyNumberForma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2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20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7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17" borderId="0" xfId="0" applyFont="1" applyFill="1" applyAlignment="1">
      <alignment/>
    </xf>
    <xf numFmtId="0" fontId="5" fillId="18" borderId="0" xfId="0" applyFont="1" applyFill="1" applyAlignment="1">
      <alignment/>
    </xf>
    <xf numFmtId="0" fontId="5" fillId="19" borderId="0" xfId="0" applyFont="1" applyFill="1" applyAlignment="1">
      <alignment/>
    </xf>
    <xf numFmtId="0" fontId="6" fillId="18" borderId="0" xfId="0" applyFont="1" applyFill="1" applyAlignment="1">
      <alignment/>
    </xf>
    <xf numFmtId="0" fontId="5" fillId="0" borderId="0" xfId="0" applyFont="1" applyAlignment="1">
      <alignment/>
    </xf>
    <xf numFmtId="0" fontId="5" fillId="18" borderId="0" xfId="0" applyFont="1" applyFill="1" applyAlignment="1" quotePrefix="1">
      <alignment/>
    </xf>
    <xf numFmtId="0" fontId="5" fillId="1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Überblick!$A$6:$B$6</c:f>
              <c:strCache>
                <c:ptCount val="1"/>
                <c:pt idx="0">
                  <c:v>Temperatur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Überblick!$C$5:$AG$5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Überblick!$C$6:$AG$6</c:f>
              <c:numCache>
                <c:ptCount val="31"/>
                <c:pt idx="0">
                  <c:v>6.8</c:v>
                </c:pt>
                <c:pt idx="1">
                  <c:v>8.7</c:v>
                </c:pt>
                <c:pt idx="2">
                  <c:v>6.3</c:v>
                </c:pt>
                <c:pt idx="3">
                  <c:v>2.1</c:v>
                </c:pt>
                <c:pt idx="4">
                  <c:v>6.6</c:v>
                </c:pt>
                <c:pt idx="5">
                  <c:v>7.2</c:v>
                </c:pt>
                <c:pt idx="6">
                  <c:v>9.6</c:v>
                </c:pt>
                <c:pt idx="7">
                  <c:v>2.1</c:v>
                </c:pt>
                <c:pt idx="8">
                  <c:v>4.6</c:v>
                </c:pt>
                <c:pt idx="9">
                  <c:v>4.1</c:v>
                </c:pt>
                <c:pt idx="10">
                  <c:v>1.5</c:v>
                </c:pt>
                <c:pt idx="11">
                  <c:v>0.8</c:v>
                </c:pt>
                <c:pt idx="12">
                  <c:v>-0.2</c:v>
                </c:pt>
                <c:pt idx="13">
                  <c:v>-1</c:v>
                </c:pt>
                <c:pt idx="14">
                  <c:v>-4.1</c:v>
                </c:pt>
                <c:pt idx="15">
                  <c:v>-5.3</c:v>
                </c:pt>
                <c:pt idx="16">
                  <c:v>-4.9</c:v>
                </c:pt>
                <c:pt idx="17">
                  <c:v>-5.8</c:v>
                </c:pt>
                <c:pt idx="18">
                  <c:v>-4.1</c:v>
                </c:pt>
                <c:pt idx="19">
                  <c:v>-1.8</c:v>
                </c:pt>
                <c:pt idx="20">
                  <c:v>-1</c:v>
                </c:pt>
                <c:pt idx="21">
                  <c:v>2.2</c:v>
                </c:pt>
                <c:pt idx="22">
                  <c:v>2.8</c:v>
                </c:pt>
                <c:pt idx="23">
                  <c:v>1.3</c:v>
                </c:pt>
                <c:pt idx="24">
                  <c:v>1.3</c:v>
                </c:pt>
                <c:pt idx="25">
                  <c:v>2.8</c:v>
                </c:pt>
                <c:pt idx="26">
                  <c:v>-0.2</c:v>
                </c:pt>
                <c:pt idx="27">
                  <c:v>0.2</c:v>
                </c:pt>
                <c:pt idx="28">
                  <c:v>4.9</c:v>
                </c:pt>
                <c:pt idx="29">
                  <c:v>2.4</c:v>
                </c:pt>
                <c:pt idx="30">
                  <c:v>1.3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Überblick!$A$7:$B$7</c:f>
              <c:strCache>
                <c:ptCount val="1"/>
                <c:pt idx="0">
                  <c:v>Temperatur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Überblick!$C$5:$AG$5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Überblick!$C$7:$AG$7</c:f>
              <c:numCache>
                <c:ptCount val="31"/>
                <c:pt idx="0">
                  <c:v>1.9</c:v>
                </c:pt>
                <c:pt idx="1">
                  <c:v>3.7</c:v>
                </c:pt>
                <c:pt idx="2">
                  <c:v>0.8</c:v>
                </c:pt>
                <c:pt idx="3">
                  <c:v>-0.2</c:v>
                </c:pt>
                <c:pt idx="4">
                  <c:v>0.9</c:v>
                </c:pt>
                <c:pt idx="5">
                  <c:v>4.8</c:v>
                </c:pt>
                <c:pt idx="6">
                  <c:v>-0.2</c:v>
                </c:pt>
                <c:pt idx="7">
                  <c:v>0</c:v>
                </c:pt>
                <c:pt idx="8">
                  <c:v>0.3</c:v>
                </c:pt>
                <c:pt idx="9">
                  <c:v>0.8</c:v>
                </c:pt>
                <c:pt idx="10">
                  <c:v>-0.8</c:v>
                </c:pt>
                <c:pt idx="11">
                  <c:v>-1.2</c:v>
                </c:pt>
                <c:pt idx="12">
                  <c:v>-1.1</c:v>
                </c:pt>
                <c:pt idx="13">
                  <c:v>-5.3</c:v>
                </c:pt>
                <c:pt idx="14">
                  <c:v>-5.8</c:v>
                </c:pt>
                <c:pt idx="15">
                  <c:v>-6.6</c:v>
                </c:pt>
                <c:pt idx="16">
                  <c:v>-8.3</c:v>
                </c:pt>
                <c:pt idx="17">
                  <c:v>-10.5</c:v>
                </c:pt>
                <c:pt idx="18">
                  <c:v>-8</c:v>
                </c:pt>
                <c:pt idx="19">
                  <c:v>-8.8</c:v>
                </c:pt>
                <c:pt idx="20">
                  <c:v>-8.3</c:v>
                </c:pt>
                <c:pt idx="21">
                  <c:v>-7.3</c:v>
                </c:pt>
                <c:pt idx="22">
                  <c:v>-1.6</c:v>
                </c:pt>
                <c:pt idx="23">
                  <c:v>-3.9</c:v>
                </c:pt>
                <c:pt idx="24">
                  <c:v>-4.8</c:v>
                </c:pt>
                <c:pt idx="25">
                  <c:v>-5.1</c:v>
                </c:pt>
                <c:pt idx="26">
                  <c:v>-7.8</c:v>
                </c:pt>
                <c:pt idx="27">
                  <c:v>-9.4</c:v>
                </c:pt>
                <c:pt idx="28">
                  <c:v>-4.9</c:v>
                </c:pt>
                <c:pt idx="29">
                  <c:v>-1.3</c:v>
                </c:pt>
                <c:pt idx="30">
                  <c:v>-3.2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Überblick!$A$8:$B$8</c:f>
              <c:strCache>
                <c:ptCount val="1"/>
                <c:pt idx="0">
                  <c:v>Windchill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Überblick!$C$5:$AG$5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Überblick!$C$8:$AG$8</c:f>
              <c:numCache>
                <c:ptCount val="31"/>
                <c:pt idx="0">
                  <c:v>0</c:v>
                </c:pt>
                <c:pt idx="1">
                  <c:v>-1</c:v>
                </c:pt>
                <c:pt idx="2">
                  <c:v>-4</c:v>
                </c:pt>
                <c:pt idx="3">
                  <c:v>-6</c:v>
                </c:pt>
                <c:pt idx="4">
                  <c:v>-1</c:v>
                </c:pt>
                <c:pt idx="5">
                  <c:v>2</c:v>
                </c:pt>
                <c:pt idx="6">
                  <c:v>-5</c:v>
                </c:pt>
                <c:pt idx="7">
                  <c:v>-4</c:v>
                </c:pt>
                <c:pt idx="8">
                  <c:v>-4</c:v>
                </c:pt>
                <c:pt idx="9">
                  <c:v>-2</c:v>
                </c:pt>
                <c:pt idx="10">
                  <c:v>-2</c:v>
                </c:pt>
                <c:pt idx="11">
                  <c:v>-3</c:v>
                </c:pt>
                <c:pt idx="12">
                  <c:v>-7</c:v>
                </c:pt>
                <c:pt idx="13">
                  <c:v>-11</c:v>
                </c:pt>
                <c:pt idx="14">
                  <c:v>-13</c:v>
                </c:pt>
                <c:pt idx="15">
                  <c:v>-11</c:v>
                </c:pt>
                <c:pt idx="16">
                  <c:v>-11</c:v>
                </c:pt>
                <c:pt idx="17">
                  <c:v>-14</c:v>
                </c:pt>
                <c:pt idx="18">
                  <c:v>-9</c:v>
                </c:pt>
                <c:pt idx="19">
                  <c:v>-9</c:v>
                </c:pt>
                <c:pt idx="20">
                  <c:v>-9</c:v>
                </c:pt>
                <c:pt idx="21">
                  <c:v>-8</c:v>
                </c:pt>
                <c:pt idx="22">
                  <c:v>-3</c:v>
                </c:pt>
                <c:pt idx="23">
                  <c:v>-4</c:v>
                </c:pt>
                <c:pt idx="24">
                  <c:v>-6</c:v>
                </c:pt>
                <c:pt idx="25">
                  <c:v>-6</c:v>
                </c:pt>
                <c:pt idx="26">
                  <c:v>-8</c:v>
                </c:pt>
                <c:pt idx="27">
                  <c:v>-10</c:v>
                </c:pt>
                <c:pt idx="28">
                  <c:v>-6</c:v>
                </c:pt>
                <c:pt idx="29">
                  <c:v>-3</c:v>
                </c:pt>
                <c:pt idx="30">
                  <c:v>-6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Überblick!$A$9:$B$9</c:f>
              <c:strCache>
                <c:ptCount val="1"/>
                <c:pt idx="0">
                  <c:v>Temperatur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cat>
            <c:strRef>
              <c:f>Überblick!$C$5:$AG$5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Überblick!$C$9:$AG$9</c:f>
              <c:numCache>
                <c:ptCount val="31"/>
                <c:pt idx="0">
                  <c:v>4.03</c:v>
                </c:pt>
                <c:pt idx="1">
                  <c:v>5.62</c:v>
                </c:pt>
                <c:pt idx="2">
                  <c:v>2.9</c:v>
                </c:pt>
                <c:pt idx="3">
                  <c:v>1.19</c:v>
                </c:pt>
                <c:pt idx="4">
                  <c:v>3.11</c:v>
                </c:pt>
                <c:pt idx="5">
                  <c:v>5.67</c:v>
                </c:pt>
                <c:pt idx="6">
                  <c:v>5.95</c:v>
                </c:pt>
                <c:pt idx="7">
                  <c:v>0.73</c:v>
                </c:pt>
                <c:pt idx="8">
                  <c:v>1.95</c:v>
                </c:pt>
                <c:pt idx="9">
                  <c:v>2.35</c:v>
                </c:pt>
                <c:pt idx="10">
                  <c:v>0.08</c:v>
                </c:pt>
                <c:pt idx="11">
                  <c:v>-0.4</c:v>
                </c:pt>
                <c:pt idx="12">
                  <c:v>-0.6</c:v>
                </c:pt>
                <c:pt idx="13">
                  <c:v>-2.81</c:v>
                </c:pt>
                <c:pt idx="14">
                  <c:v>-5.2</c:v>
                </c:pt>
                <c:pt idx="15">
                  <c:v>-5.89</c:v>
                </c:pt>
                <c:pt idx="16">
                  <c:v>-6.35</c:v>
                </c:pt>
                <c:pt idx="17">
                  <c:v>-7.96</c:v>
                </c:pt>
                <c:pt idx="18">
                  <c:v>-6.41</c:v>
                </c:pt>
                <c:pt idx="19">
                  <c:v>-5.95</c:v>
                </c:pt>
                <c:pt idx="20">
                  <c:v>-4.52</c:v>
                </c:pt>
                <c:pt idx="21">
                  <c:v>-1.79</c:v>
                </c:pt>
                <c:pt idx="22">
                  <c:v>-0.07</c:v>
                </c:pt>
                <c:pt idx="23">
                  <c:v>-1.64</c:v>
                </c:pt>
                <c:pt idx="24">
                  <c:v>-2.71</c:v>
                </c:pt>
                <c:pt idx="25">
                  <c:v>-0.11</c:v>
                </c:pt>
                <c:pt idx="26">
                  <c:v>-3.31</c:v>
                </c:pt>
                <c:pt idx="27">
                  <c:v>-5.63</c:v>
                </c:pt>
                <c:pt idx="28">
                  <c:v>-0.14</c:v>
                </c:pt>
                <c:pt idx="29">
                  <c:v>0.35</c:v>
                </c:pt>
                <c:pt idx="30">
                  <c:v>-1.57</c:v>
                </c:pt>
              </c:numCache>
            </c:numRef>
          </c:val>
          <c:smooth val="1"/>
        </c:ser>
        <c:marker val="1"/>
        <c:axId val="64440641"/>
        <c:axId val="43094858"/>
      </c:lineChart>
      <c:catAx>
        <c:axId val="6444064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43094858"/>
        <c:crosses val="autoZero"/>
        <c:auto val="0"/>
        <c:lblOffset val="100"/>
        <c:noMultiLvlLbl val="0"/>
      </c:catAx>
      <c:valAx>
        <c:axId val="4309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40641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Feuchte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Überblick!$A$11:$B$11</c:f>
              <c:strCache>
                <c:ptCount val="1"/>
                <c:pt idx="0">
                  <c:v>Feuchte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Überblick!$C$10:$AG$10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Überblick!$C$11:$AG$11</c:f>
              <c:numCache>
                <c:ptCount val="31"/>
                <c:pt idx="0">
                  <c:v>93</c:v>
                </c:pt>
                <c:pt idx="1">
                  <c:v>89</c:v>
                </c:pt>
                <c:pt idx="2">
                  <c:v>92</c:v>
                </c:pt>
                <c:pt idx="3">
                  <c:v>94</c:v>
                </c:pt>
                <c:pt idx="4">
                  <c:v>90</c:v>
                </c:pt>
                <c:pt idx="5">
                  <c:v>92</c:v>
                </c:pt>
                <c:pt idx="6">
                  <c:v>94</c:v>
                </c:pt>
                <c:pt idx="7">
                  <c:v>94</c:v>
                </c:pt>
                <c:pt idx="8">
                  <c:v>95</c:v>
                </c:pt>
                <c:pt idx="9">
                  <c:v>91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88</c:v>
                </c:pt>
                <c:pt idx="14">
                  <c:v>86</c:v>
                </c:pt>
                <c:pt idx="15">
                  <c:v>84</c:v>
                </c:pt>
                <c:pt idx="16">
                  <c:v>88</c:v>
                </c:pt>
                <c:pt idx="17">
                  <c:v>91</c:v>
                </c:pt>
                <c:pt idx="18">
                  <c:v>93</c:v>
                </c:pt>
                <c:pt idx="19">
                  <c:v>92</c:v>
                </c:pt>
                <c:pt idx="20">
                  <c:v>94</c:v>
                </c:pt>
                <c:pt idx="21">
                  <c:v>86</c:v>
                </c:pt>
                <c:pt idx="22">
                  <c:v>80</c:v>
                </c:pt>
                <c:pt idx="23">
                  <c:v>79</c:v>
                </c:pt>
                <c:pt idx="24">
                  <c:v>77</c:v>
                </c:pt>
                <c:pt idx="25">
                  <c:v>86</c:v>
                </c:pt>
                <c:pt idx="26">
                  <c:v>94</c:v>
                </c:pt>
                <c:pt idx="27">
                  <c:v>92</c:v>
                </c:pt>
                <c:pt idx="28">
                  <c:v>75</c:v>
                </c:pt>
                <c:pt idx="29">
                  <c:v>93</c:v>
                </c:pt>
                <c:pt idx="30">
                  <c:v>90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Überblick!$A$12:$B$12</c:f>
              <c:strCache>
                <c:ptCount val="1"/>
                <c:pt idx="0">
                  <c:v>Feuchte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Überblick!$C$10:$AG$10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Überblick!$C$12:$AG$12</c:f>
              <c:numCache>
                <c:ptCount val="31"/>
                <c:pt idx="0">
                  <c:v>59</c:v>
                </c:pt>
                <c:pt idx="1">
                  <c:v>53</c:v>
                </c:pt>
                <c:pt idx="2">
                  <c:v>72</c:v>
                </c:pt>
                <c:pt idx="3">
                  <c:v>84</c:v>
                </c:pt>
                <c:pt idx="4">
                  <c:v>69</c:v>
                </c:pt>
                <c:pt idx="5">
                  <c:v>75</c:v>
                </c:pt>
                <c:pt idx="6">
                  <c:v>75</c:v>
                </c:pt>
                <c:pt idx="7">
                  <c:v>81</c:v>
                </c:pt>
                <c:pt idx="8">
                  <c:v>77</c:v>
                </c:pt>
                <c:pt idx="9">
                  <c:v>67</c:v>
                </c:pt>
                <c:pt idx="10">
                  <c:v>89</c:v>
                </c:pt>
                <c:pt idx="11">
                  <c:v>90</c:v>
                </c:pt>
                <c:pt idx="12">
                  <c:v>85</c:v>
                </c:pt>
                <c:pt idx="13">
                  <c:v>80</c:v>
                </c:pt>
                <c:pt idx="14">
                  <c:v>75</c:v>
                </c:pt>
                <c:pt idx="15">
                  <c:v>76</c:v>
                </c:pt>
                <c:pt idx="16">
                  <c:v>78</c:v>
                </c:pt>
                <c:pt idx="17">
                  <c:v>85</c:v>
                </c:pt>
                <c:pt idx="18">
                  <c:v>86</c:v>
                </c:pt>
                <c:pt idx="19">
                  <c:v>78</c:v>
                </c:pt>
                <c:pt idx="20">
                  <c:v>66</c:v>
                </c:pt>
                <c:pt idx="21">
                  <c:v>54</c:v>
                </c:pt>
                <c:pt idx="22">
                  <c:v>45</c:v>
                </c:pt>
                <c:pt idx="23">
                  <c:v>51</c:v>
                </c:pt>
                <c:pt idx="24">
                  <c:v>47</c:v>
                </c:pt>
                <c:pt idx="25">
                  <c:v>51</c:v>
                </c:pt>
                <c:pt idx="26">
                  <c:v>81</c:v>
                </c:pt>
                <c:pt idx="27">
                  <c:v>50</c:v>
                </c:pt>
                <c:pt idx="28">
                  <c:v>35</c:v>
                </c:pt>
                <c:pt idx="29">
                  <c:v>60</c:v>
                </c:pt>
                <c:pt idx="30">
                  <c:v>71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Überblick!$A$13:$B$13</c:f>
              <c:strCache>
                <c:ptCount val="1"/>
                <c:pt idx="0">
                  <c:v>Feuchte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Überblick!$C$10:$AG$10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Überblick!$C$13:$AG$13</c:f>
              <c:numCache>
                <c:ptCount val="31"/>
                <c:pt idx="0">
                  <c:v>81</c:v>
                </c:pt>
                <c:pt idx="1">
                  <c:v>71</c:v>
                </c:pt>
                <c:pt idx="2">
                  <c:v>87</c:v>
                </c:pt>
                <c:pt idx="3">
                  <c:v>90</c:v>
                </c:pt>
                <c:pt idx="4">
                  <c:v>82</c:v>
                </c:pt>
                <c:pt idx="5">
                  <c:v>86</c:v>
                </c:pt>
                <c:pt idx="6">
                  <c:v>87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93</c:v>
                </c:pt>
                <c:pt idx="11">
                  <c:v>93</c:v>
                </c:pt>
                <c:pt idx="12">
                  <c:v>89</c:v>
                </c:pt>
                <c:pt idx="13">
                  <c:v>85</c:v>
                </c:pt>
                <c:pt idx="14">
                  <c:v>80</c:v>
                </c:pt>
                <c:pt idx="15">
                  <c:v>81</c:v>
                </c:pt>
                <c:pt idx="16">
                  <c:v>83</c:v>
                </c:pt>
                <c:pt idx="17">
                  <c:v>88</c:v>
                </c:pt>
                <c:pt idx="18">
                  <c:v>91</c:v>
                </c:pt>
                <c:pt idx="19">
                  <c:v>90</c:v>
                </c:pt>
                <c:pt idx="20">
                  <c:v>81</c:v>
                </c:pt>
                <c:pt idx="21">
                  <c:v>69</c:v>
                </c:pt>
                <c:pt idx="22">
                  <c:v>59</c:v>
                </c:pt>
                <c:pt idx="23">
                  <c:v>61</c:v>
                </c:pt>
                <c:pt idx="24">
                  <c:v>65</c:v>
                </c:pt>
                <c:pt idx="25">
                  <c:v>70</c:v>
                </c:pt>
                <c:pt idx="26">
                  <c:v>88</c:v>
                </c:pt>
                <c:pt idx="27">
                  <c:v>81</c:v>
                </c:pt>
                <c:pt idx="28">
                  <c:v>54</c:v>
                </c:pt>
                <c:pt idx="29">
                  <c:v>87</c:v>
                </c:pt>
                <c:pt idx="30">
                  <c:v>83</c:v>
                </c:pt>
              </c:numCache>
            </c:numRef>
          </c:val>
          <c:smooth val="1"/>
        </c:ser>
        <c:marker val="1"/>
        <c:axId val="52309403"/>
        <c:axId val="1022580"/>
      </c:line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2580"/>
        <c:crosses val="autoZero"/>
        <c:auto val="0"/>
        <c:lblOffset val="100"/>
        <c:noMultiLvlLbl val="0"/>
      </c:catAx>
      <c:valAx>
        <c:axId val="1022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9403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Überblick!$A$15:$B$15</c:f>
              <c:strCache>
                <c:ptCount val="1"/>
                <c:pt idx="0">
                  <c:v>Windböe Max.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Überblick!$C$14:$AG$14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Überblick!$C$15:$AG$15</c:f>
              <c:numCache>
                <c:ptCount val="31"/>
                <c:pt idx="0">
                  <c:v>39</c:v>
                </c:pt>
                <c:pt idx="1">
                  <c:v>66</c:v>
                </c:pt>
                <c:pt idx="2">
                  <c:v>80</c:v>
                </c:pt>
                <c:pt idx="3">
                  <c:v>47</c:v>
                </c:pt>
                <c:pt idx="4">
                  <c:v>14</c:v>
                </c:pt>
                <c:pt idx="5">
                  <c:v>35</c:v>
                </c:pt>
                <c:pt idx="6">
                  <c:v>53</c:v>
                </c:pt>
                <c:pt idx="7">
                  <c:v>37</c:v>
                </c:pt>
                <c:pt idx="8">
                  <c:v>53</c:v>
                </c:pt>
                <c:pt idx="9">
                  <c:v>50</c:v>
                </c:pt>
                <c:pt idx="10">
                  <c:v>26</c:v>
                </c:pt>
                <c:pt idx="11">
                  <c:v>24</c:v>
                </c:pt>
                <c:pt idx="12">
                  <c:v>34</c:v>
                </c:pt>
                <c:pt idx="13">
                  <c:v>32</c:v>
                </c:pt>
                <c:pt idx="14">
                  <c:v>35</c:v>
                </c:pt>
                <c:pt idx="15">
                  <c:v>19</c:v>
                </c:pt>
                <c:pt idx="16">
                  <c:v>19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10</c:v>
                </c:pt>
                <c:pt idx="24">
                  <c:v>6</c:v>
                </c:pt>
                <c:pt idx="25">
                  <c:v>16</c:v>
                </c:pt>
                <c:pt idx="26">
                  <c:v>11.3</c:v>
                </c:pt>
                <c:pt idx="27">
                  <c:v>8</c:v>
                </c:pt>
                <c:pt idx="28">
                  <c:v>29</c:v>
                </c:pt>
                <c:pt idx="29">
                  <c:v>19</c:v>
                </c:pt>
                <c:pt idx="30">
                  <c:v>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Überblick!$A$16:$B$16</c:f>
              <c:strCache>
                <c:ptCount val="1"/>
                <c:pt idx="0">
                  <c:v>Wind Max.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Überblick!$C$14:$AG$14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Überblick!$C$16:$AG$16</c:f>
              <c:numCache>
                <c:ptCount val="31"/>
                <c:pt idx="0">
                  <c:v>32.3</c:v>
                </c:pt>
                <c:pt idx="1">
                  <c:v>49.8</c:v>
                </c:pt>
                <c:pt idx="2">
                  <c:v>61.2</c:v>
                </c:pt>
                <c:pt idx="3">
                  <c:v>38.6</c:v>
                </c:pt>
                <c:pt idx="4">
                  <c:v>10.5</c:v>
                </c:pt>
                <c:pt idx="5">
                  <c:v>29</c:v>
                </c:pt>
                <c:pt idx="6">
                  <c:v>42.1</c:v>
                </c:pt>
                <c:pt idx="7">
                  <c:v>27.4</c:v>
                </c:pt>
                <c:pt idx="8">
                  <c:v>41.8</c:v>
                </c:pt>
                <c:pt idx="9">
                  <c:v>36.7</c:v>
                </c:pt>
                <c:pt idx="10">
                  <c:v>19.3</c:v>
                </c:pt>
                <c:pt idx="11">
                  <c:v>19.3</c:v>
                </c:pt>
                <c:pt idx="12">
                  <c:v>25.7</c:v>
                </c:pt>
                <c:pt idx="13">
                  <c:v>21.4</c:v>
                </c:pt>
                <c:pt idx="14">
                  <c:v>27.4</c:v>
                </c:pt>
                <c:pt idx="15">
                  <c:v>14.5</c:v>
                </c:pt>
                <c:pt idx="16">
                  <c:v>12.8</c:v>
                </c:pt>
                <c:pt idx="17">
                  <c:v>8</c:v>
                </c:pt>
                <c:pt idx="18">
                  <c:v>8</c:v>
                </c:pt>
                <c:pt idx="19">
                  <c:v>8.8</c:v>
                </c:pt>
                <c:pt idx="20">
                  <c:v>8.7</c:v>
                </c:pt>
                <c:pt idx="21">
                  <c:v>8.2</c:v>
                </c:pt>
                <c:pt idx="22">
                  <c:v>7.6</c:v>
                </c:pt>
                <c:pt idx="23">
                  <c:v>8</c:v>
                </c:pt>
                <c:pt idx="24">
                  <c:v>6</c:v>
                </c:pt>
                <c:pt idx="25">
                  <c:v>12.4</c:v>
                </c:pt>
                <c:pt idx="26">
                  <c:v>8</c:v>
                </c:pt>
                <c:pt idx="27">
                  <c:v>7.2</c:v>
                </c:pt>
                <c:pt idx="28">
                  <c:v>23.5</c:v>
                </c:pt>
                <c:pt idx="29">
                  <c:v>11.3</c:v>
                </c:pt>
                <c:pt idx="30">
                  <c:v>12.6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Überblick!$A$17:$B$17</c:f>
              <c:strCache>
                <c:ptCount val="1"/>
                <c:pt idx="0">
                  <c:v>Windböe Mittel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Überblick!$C$14:$AG$14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Überblick!$C$17:$AG$17</c:f>
              <c:numCache>
                <c:ptCount val="31"/>
                <c:pt idx="0">
                  <c:v>8.7</c:v>
                </c:pt>
                <c:pt idx="1">
                  <c:v>25.1</c:v>
                </c:pt>
                <c:pt idx="2">
                  <c:v>23.8</c:v>
                </c:pt>
                <c:pt idx="3">
                  <c:v>11.2</c:v>
                </c:pt>
                <c:pt idx="4">
                  <c:v>4.7</c:v>
                </c:pt>
                <c:pt idx="5">
                  <c:v>12.9</c:v>
                </c:pt>
                <c:pt idx="6">
                  <c:v>16.8</c:v>
                </c:pt>
                <c:pt idx="7">
                  <c:v>9.7</c:v>
                </c:pt>
                <c:pt idx="8">
                  <c:v>13.8</c:v>
                </c:pt>
                <c:pt idx="9">
                  <c:v>22.3</c:v>
                </c:pt>
                <c:pt idx="10">
                  <c:v>5.3</c:v>
                </c:pt>
                <c:pt idx="11">
                  <c:v>9.7</c:v>
                </c:pt>
                <c:pt idx="12">
                  <c:v>13.3</c:v>
                </c:pt>
                <c:pt idx="13">
                  <c:v>10.7</c:v>
                </c:pt>
                <c:pt idx="14">
                  <c:v>14.2</c:v>
                </c:pt>
                <c:pt idx="15">
                  <c:v>8</c:v>
                </c:pt>
                <c:pt idx="16">
                  <c:v>6.1</c:v>
                </c:pt>
                <c:pt idx="17">
                  <c:v>3.5</c:v>
                </c:pt>
                <c:pt idx="18">
                  <c:v>1.6</c:v>
                </c:pt>
                <c:pt idx="19">
                  <c:v>1.1</c:v>
                </c:pt>
                <c:pt idx="20">
                  <c:v>2</c:v>
                </c:pt>
                <c:pt idx="21">
                  <c:v>2</c:v>
                </c:pt>
                <c:pt idx="22">
                  <c:v>2.3</c:v>
                </c:pt>
                <c:pt idx="23">
                  <c:v>1.7</c:v>
                </c:pt>
                <c:pt idx="24">
                  <c:v>1.4</c:v>
                </c:pt>
                <c:pt idx="25">
                  <c:v>1.9</c:v>
                </c:pt>
                <c:pt idx="26">
                  <c:v>2.6</c:v>
                </c:pt>
                <c:pt idx="27">
                  <c:v>1</c:v>
                </c:pt>
                <c:pt idx="28">
                  <c:v>5.1</c:v>
                </c:pt>
                <c:pt idx="29">
                  <c:v>3.2</c:v>
                </c:pt>
                <c:pt idx="30">
                  <c:v>5.1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Überblick!$A$18:$B$18</c:f>
              <c:strCache>
                <c:ptCount val="1"/>
                <c:pt idx="0">
                  <c:v>Wind Mittel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Überblick!$C$14:$AG$14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Überblick!$C$18:$AG$18</c:f>
              <c:numCache>
                <c:ptCount val="31"/>
                <c:pt idx="0">
                  <c:v>5.9</c:v>
                </c:pt>
                <c:pt idx="1">
                  <c:v>17.9</c:v>
                </c:pt>
                <c:pt idx="2">
                  <c:v>17.2</c:v>
                </c:pt>
                <c:pt idx="3">
                  <c:v>8.2</c:v>
                </c:pt>
                <c:pt idx="4">
                  <c:v>3.1</c:v>
                </c:pt>
                <c:pt idx="5">
                  <c:v>9.2</c:v>
                </c:pt>
                <c:pt idx="6">
                  <c:v>12</c:v>
                </c:pt>
                <c:pt idx="7">
                  <c:v>6.8</c:v>
                </c:pt>
                <c:pt idx="8">
                  <c:v>9.9</c:v>
                </c:pt>
                <c:pt idx="9">
                  <c:v>16.1</c:v>
                </c:pt>
                <c:pt idx="10">
                  <c:v>3.6</c:v>
                </c:pt>
                <c:pt idx="11">
                  <c:v>6.7</c:v>
                </c:pt>
                <c:pt idx="12">
                  <c:v>9.5</c:v>
                </c:pt>
                <c:pt idx="13">
                  <c:v>7.7</c:v>
                </c:pt>
                <c:pt idx="14">
                  <c:v>9.8</c:v>
                </c:pt>
                <c:pt idx="15">
                  <c:v>5.2</c:v>
                </c:pt>
                <c:pt idx="16">
                  <c:v>4</c:v>
                </c:pt>
                <c:pt idx="17">
                  <c:v>2.4</c:v>
                </c:pt>
                <c:pt idx="18">
                  <c:v>0.9</c:v>
                </c:pt>
                <c:pt idx="19">
                  <c:v>0.6</c:v>
                </c:pt>
                <c:pt idx="20">
                  <c:v>1.2</c:v>
                </c:pt>
                <c:pt idx="21">
                  <c:v>1.2</c:v>
                </c:pt>
                <c:pt idx="22">
                  <c:v>1.4</c:v>
                </c:pt>
                <c:pt idx="23">
                  <c:v>1</c:v>
                </c:pt>
                <c:pt idx="24">
                  <c:v>0.8</c:v>
                </c:pt>
                <c:pt idx="25">
                  <c:v>1.1</c:v>
                </c:pt>
                <c:pt idx="26">
                  <c:v>1.7</c:v>
                </c:pt>
                <c:pt idx="27">
                  <c:v>0.6</c:v>
                </c:pt>
                <c:pt idx="28">
                  <c:v>3.4</c:v>
                </c:pt>
                <c:pt idx="29">
                  <c:v>2</c:v>
                </c:pt>
                <c:pt idx="30">
                  <c:v>3.6</c:v>
                </c:pt>
              </c:numCache>
            </c:numRef>
          </c:val>
          <c:smooth val="1"/>
        </c:ser>
        <c:marker val="1"/>
        <c:axId val="9203221"/>
        <c:axId val="15720126"/>
      </c:lineChart>
      <c:catAx>
        <c:axId val="9203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20126"/>
        <c:crosses val="autoZero"/>
        <c:auto val="0"/>
        <c:lblOffset val="100"/>
        <c:noMultiLvlLbl val="0"/>
      </c:catAx>
      <c:valAx>
        <c:axId val="15720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03221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Überblick!$A$20:$B$20</c:f>
              <c:strCache>
                <c:ptCount val="1"/>
                <c:pt idx="0">
                  <c:v>Luftdruck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Überblick!$C$19:$AG$19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Überblick!$C$20:$AG$20</c:f>
              <c:numCache>
                <c:ptCount val="31"/>
                <c:pt idx="0">
                  <c:v>1018.1</c:v>
                </c:pt>
                <c:pt idx="1">
                  <c:v>1019.7</c:v>
                </c:pt>
                <c:pt idx="2">
                  <c:v>1012.7</c:v>
                </c:pt>
                <c:pt idx="3">
                  <c:v>1028.2</c:v>
                </c:pt>
                <c:pt idx="4">
                  <c:v>1028.2</c:v>
                </c:pt>
                <c:pt idx="5">
                  <c:v>1027.2</c:v>
                </c:pt>
                <c:pt idx="6">
                  <c:v>1018.7</c:v>
                </c:pt>
                <c:pt idx="7">
                  <c:v>1017.4</c:v>
                </c:pt>
                <c:pt idx="8">
                  <c:v>1005.8</c:v>
                </c:pt>
                <c:pt idx="9">
                  <c:v>1012.3</c:v>
                </c:pt>
                <c:pt idx="10">
                  <c:v>1026.6</c:v>
                </c:pt>
                <c:pt idx="11">
                  <c:v>1034.1</c:v>
                </c:pt>
                <c:pt idx="12">
                  <c:v>1036.7</c:v>
                </c:pt>
                <c:pt idx="13">
                  <c:v>1036.1</c:v>
                </c:pt>
                <c:pt idx="14">
                  <c:v>1032.3</c:v>
                </c:pt>
                <c:pt idx="15">
                  <c:v>1032.5</c:v>
                </c:pt>
                <c:pt idx="16">
                  <c:v>1032.1</c:v>
                </c:pt>
                <c:pt idx="17">
                  <c:v>1035.6</c:v>
                </c:pt>
                <c:pt idx="18">
                  <c:v>1041.5</c:v>
                </c:pt>
                <c:pt idx="19">
                  <c:v>1040.3</c:v>
                </c:pt>
                <c:pt idx="20">
                  <c:v>1035</c:v>
                </c:pt>
                <c:pt idx="21">
                  <c:v>1031.5</c:v>
                </c:pt>
                <c:pt idx="22">
                  <c:v>1030.9</c:v>
                </c:pt>
                <c:pt idx="23">
                  <c:v>1030.5</c:v>
                </c:pt>
                <c:pt idx="24">
                  <c:v>1029.8</c:v>
                </c:pt>
                <c:pt idx="25">
                  <c:v>1034.4</c:v>
                </c:pt>
                <c:pt idx="26">
                  <c:v>1037.4</c:v>
                </c:pt>
                <c:pt idx="27">
                  <c:v>1037.2</c:v>
                </c:pt>
                <c:pt idx="28">
                  <c:v>1032.8</c:v>
                </c:pt>
                <c:pt idx="29">
                  <c:v>1030</c:v>
                </c:pt>
                <c:pt idx="30">
                  <c:v>1031.4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Überblick!$A$21:$B$21</c:f>
              <c:strCache>
                <c:ptCount val="1"/>
                <c:pt idx="0">
                  <c:v>Luftdruck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Überblick!$C$19:$AG$19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Überblick!$C$21:$AG$21</c:f>
              <c:numCache>
                <c:ptCount val="31"/>
                <c:pt idx="0">
                  <c:v>1013.7</c:v>
                </c:pt>
                <c:pt idx="1">
                  <c:v>1006.6</c:v>
                </c:pt>
                <c:pt idx="2">
                  <c:v>999.5</c:v>
                </c:pt>
                <c:pt idx="3">
                  <c:v>1010.9</c:v>
                </c:pt>
                <c:pt idx="4">
                  <c:v>1023.5</c:v>
                </c:pt>
                <c:pt idx="5">
                  <c:v>1021.1</c:v>
                </c:pt>
                <c:pt idx="6">
                  <c:v>1007.9</c:v>
                </c:pt>
                <c:pt idx="7">
                  <c:v>1008.2</c:v>
                </c:pt>
                <c:pt idx="8">
                  <c:v>999.8</c:v>
                </c:pt>
                <c:pt idx="9">
                  <c:v>998.8</c:v>
                </c:pt>
                <c:pt idx="10">
                  <c:v>1014.7</c:v>
                </c:pt>
                <c:pt idx="11">
                  <c:v>1028.3</c:v>
                </c:pt>
                <c:pt idx="12">
                  <c:v>1033.3</c:v>
                </c:pt>
                <c:pt idx="13">
                  <c:v>1029.9</c:v>
                </c:pt>
                <c:pt idx="14">
                  <c:v>1027.8</c:v>
                </c:pt>
                <c:pt idx="15">
                  <c:v>1030.5</c:v>
                </c:pt>
                <c:pt idx="16">
                  <c:v>1027.9</c:v>
                </c:pt>
                <c:pt idx="17">
                  <c:v>1032.9</c:v>
                </c:pt>
                <c:pt idx="18">
                  <c:v>1037.4</c:v>
                </c:pt>
                <c:pt idx="19">
                  <c:v>1035.3</c:v>
                </c:pt>
                <c:pt idx="20">
                  <c:v>1030.5</c:v>
                </c:pt>
                <c:pt idx="21">
                  <c:v>1029.1</c:v>
                </c:pt>
                <c:pt idx="22">
                  <c:v>1028.4</c:v>
                </c:pt>
                <c:pt idx="23">
                  <c:v>1028.8</c:v>
                </c:pt>
                <c:pt idx="24">
                  <c:v>1024.2</c:v>
                </c:pt>
                <c:pt idx="25">
                  <c:v>1025.2</c:v>
                </c:pt>
                <c:pt idx="26">
                  <c:v>1034.3</c:v>
                </c:pt>
                <c:pt idx="27">
                  <c:v>1033.4</c:v>
                </c:pt>
                <c:pt idx="28">
                  <c:v>1024.8</c:v>
                </c:pt>
                <c:pt idx="29">
                  <c:v>1024.6</c:v>
                </c:pt>
                <c:pt idx="30">
                  <c:v>1028.2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Überblick!$A$22:$B$22</c:f>
              <c:strCache>
                <c:ptCount val="1"/>
                <c:pt idx="0">
                  <c:v>Luftdruck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Überblick!$C$19:$AG$19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Überblick!$C$22:$AG$22</c:f>
              <c:numCache>
                <c:ptCount val="31"/>
                <c:pt idx="0">
                  <c:v>1015.8</c:v>
                </c:pt>
                <c:pt idx="1">
                  <c:v>1014.8</c:v>
                </c:pt>
                <c:pt idx="2">
                  <c:v>1006.4</c:v>
                </c:pt>
                <c:pt idx="3">
                  <c:v>1021.4</c:v>
                </c:pt>
                <c:pt idx="4">
                  <c:v>1025.7</c:v>
                </c:pt>
                <c:pt idx="5">
                  <c:v>1024.1</c:v>
                </c:pt>
                <c:pt idx="6">
                  <c:v>1011.5</c:v>
                </c:pt>
                <c:pt idx="7">
                  <c:v>1013</c:v>
                </c:pt>
                <c:pt idx="8">
                  <c:v>1001.9</c:v>
                </c:pt>
                <c:pt idx="9">
                  <c:v>1005.7</c:v>
                </c:pt>
                <c:pt idx="10">
                  <c:v>1022</c:v>
                </c:pt>
                <c:pt idx="11">
                  <c:v>1032.1</c:v>
                </c:pt>
                <c:pt idx="12">
                  <c:v>1034.9</c:v>
                </c:pt>
                <c:pt idx="13">
                  <c:v>1033</c:v>
                </c:pt>
                <c:pt idx="14">
                  <c:v>1030.2</c:v>
                </c:pt>
                <c:pt idx="15">
                  <c:v>1031.5</c:v>
                </c:pt>
                <c:pt idx="16">
                  <c:v>1030.1</c:v>
                </c:pt>
                <c:pt idx="17">
                  <c:v>1034.3</c:v>
                </c:pt>
                <c:pt idx="18">
                  <c:v>1040</c:v>
                </c:pt>
                <c:pt idx="19">
                  <c:v>1037.5</c:v>
                </c:pt>
                <c:pt idx="20">
                  <c:v>1032.5</c:v>
                </c:pt>
                <c:pt idx="21">
                  <c:v>1030.3</c:v>
                </c:pt>
                <c:pt idx="22">
                  <c:v>1029.6</c:v>
                </c:pt>
                <c:pt idx="23">
                  <c:v>1029.6</c:v>
                </c:pt>
                <c:pt idx="24">
                  <c:v>1026.6</c:v>
                </c:pt>
                <c:pt idx="25">
                  <c:v>1029.9</c:v>
                </c:pt>
                <c:pt idx="26">
                  <c:v>1036</c:v>
                </c:pt>
                <c:pt idx="27">
                  <c:v>1035.3</c:v>
                </c:pt>
                <c:pt idx="28">
                  <c:v>1028.7</c:v>
                </c:pt>
                <c:pt idx="29">
                  <c:v>1027.2</c:v>
                </c:pt>
                <c:pt idx="30">
                  <c:v>1030</c:v>
                </c:pt>
              </c:numCache>
            </c:numRef>
          </c:val>
          <c:smooth val="1"/>
        </c:ser>
        <c:marker val="1"/>
        <c:axId val="7263407"/>
        <c:axId val="65370664"/>
      </c:lineChart>
      <c:catAx>
        <c:axId val="7263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70664"/>
        <c:crosses val="autoZero"/>
        <c:auto val="0"/>
        <c:lblOffset val="100"/>
        <c:noMultiLvlLbl val="0"/>
      </c:catAx>
      <c:valAx>
        <c:axId val="65370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63407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Überblick!$A$24:$B$24</c:f>
              <c:strCache>
                <c:ptCount val="1"/>
                <c:pt idx="0">
                  <c:v>Niederschlag Tag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Überblick!$C$23:$AG$23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Überblick!$C$24:$AG$24</c:f>
              <c:numCache>
                <c:ptCount val="31"/>
                <c:pt idx="0">
                  <c:v>1.2</c:v>
                </c:pt>
                <c:pt idx="1">
                  <c:v>1.6</c:v>
                </c:pt>
                <c:pt idx="2">
                  <c:v>10.6</c:v>
                </c:pt>
                <c:pt idx="3">
                  <c:v>7.2</c:v>
                </c:pt>
                <c:pt idx="4">
                  <c:v>0.6</c:v>
                </c:pt>
                <c:pt idx="5">
                  <c:v>3.8</c:v>
                </c:pt>
                <c:pt idx="6">
                  <c:v>16.6</c:v>
                </c:pt>
                <c:pt idx="7">
                  <c:v>4.4</c:v>
                </c:pt>
                <c:pt idx="8">
                  <c:v>14.2</c:v>
                </c:pt>
                <c:pt idx="9">
                  <c:v>5.8</c:v>
                </c:pt>
                <c:pt idx="10">
                  <c:v>14.6</c:v>
                </c:pt>
                <c:pt idx="11">
                  <c:v>1.6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4.2</c:v>
                </c:pt>
                <c:pt idx="30">
                  <c:v>0</c:v>
                </c:pt>
              </c:numCache>
            </c:numRef>
          </c:val>
        </c:ser>
        <c:ser>
          <c:idx val="0"/>
          <c:order val="1"/>
          <c:tx>
            <c:strRef>
              <c:f>Überblick!$A$25:$B$25</c:f>
              <c:strCache>
                <c:ptCount val="1"/>
                <c:pt idx="0">
                  <c:v>Niederschlag Monat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Überblick!$C$23:$AG$23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Überblick!$C$25:$AG$25</c:f>
              <c:numCache>
                <c:ptCount val="31"/>
                <c:pt idx="0">
                  <c:v>1.2</c:v>
                </c:pt>
                <c:pt idx="1">
                  <c:v>2.8</c:v>
                </c:pt>
                <c:pt idx="2">
                  <c:v>13.4</c:v>
                </c:pt>
                <c:pt idx="3">
                  <c:v>20.6</c:v>
                </c:pt>
                <c:pt idx="4">
                  <c:v>21.2</c:v>
                </c:pt>
                <c:pt idx="5">
                  <c:v>25</c:v>
                </c:pt>
                <c:pt idx="6">
                  <c:v>41.6</c:v>
                </c:pt>
                <c:pt idx="7">
                  <c:v>46</c:v>
                </c:pt>
                <c:pt idx="8">
                  <c:v>60.2</c:v>
                </c:pt>
                <c:pt idx="9">
                  <c:v>66</c:v>
                </c:pt>
                <c:pt idx="10">
                  <c:v>80.6</c:v>
                </c:pt>
                <c:pt idx="11">
                  <c:v>82.2</c:v>
                </c:pt>
                <c:pt idx="12">
                  <c:v>82.2</c:v>
                </c:pt>
                <c:pt idx="13">
                  <c:v>82.2</c:v>
                </c:pt>
                <c:pt idx="14">
                  <c:v>82.2</c:v>
                </c:pt>
                <c:pt idx="15">
                  <c:v>82.2</c:v>
                </c:pt>
                <c:pt idx="16">
                  <c:v>82.2</c:v>
                </c:pt>
                <c:pt idx="17">
                  <c:v>82.2</c:v>
                </c:pt>
                <c:pt idx="18">
                  <c:v>82.2</c:v>
                </c:pt>
                <c:pt idx="19">
                  <c:v>82.4</c:v>
                </c:pt>
                <c:pt idx="20">
                  <c:v>82.6</c:v>
                </c:pt>
                <c:pt idx="21">
                  <c:v>82.6</c:v>
                </c:pt>
                <c:pt idx="22">
                  <c:v>82.6</c:v>
                </c:pt>
                <c:pt idx="23">
                  <c:v>82.6</c:v>
                </c:pt>
                <c:pt idx="24">
                  <c:v>82.6</c:v>
                </c:pt>
                <c:pt idx="25">
                  <c:v>82.6</c:v>
                </c:pt>
                <c:pt idx="26">
                  <c:v>82.6</c:v>
                </c:pt>
                <c:pt idx="27">
                  <c:v>82.6</c:v>
                </c:pt>
                <c:pt idx="28">
                  <c:v>82.6</c:v>
                </c:pt>
                <c:pt idx="29">
                  <c:v>86.8</c:v>
                </c:pt>
                <c:pt idx="30">
                  <c:v>86.8</c:v>
                </c:pt>
              </c:numCache>
            </c:numRef>
          </c:val>
        </c:ser>
        <c:axId val="51465065"/>
        <c:axId val="60532402"/>
      </c:barChart>
      <c:lineChart>
        <c:grouping val="standard"/>
        <c:varyColors val="0"/>
        <c:ser>
          <c:idx val="2"/>
          <c:order val="2"/>
          <c:tx>
            <c:strRef>
              <c:f>Überblick!$A$26:$B$26</c:f>
              <c:strCache>
                <c:ptCount val="1"/>
                <c:pt idx="0">
                  <c:v>Niederschlagsrate Max.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Überblick!$C$23:$AG$23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Überblick!$C$26:$AG$26</c:f>
              <c:numCache>
                <c:ptCount val="31"/>
                <c:pt idx="0">
                  <c:v>1.6</c:v>
                </c:pt>
                <c:pt idx="1">
                  <c:v>2.4</c:v>
                </c:pt>
                <c:pt idx="2">
                  <c:v>15.2</c:v>
                </c:pt>
                <c:pt idx="3">
                  <c:v>3.4</c:v>
                </c:pt>
                <c:pt idx="4">
                  <c:v>2.4</c:v>
                </c:pt>
                <c:pt idx="5">
                  <c:v>2.4</c:v>
                </c:pt>
                <c:pt idx="6">
                  <c:v>9.4</c:v>
                </c:pt>
                <c:pt idx="7">
                  <c:v>5.6</c:v>
                </c:pt>
                <c:pt idx="8">
                  <c:v>13.6</c:v>
                </c:pt>
                <c:pt idx="9">
                  <c:v>3.8</c:v>
                </c:pt>
                <c:pt idx="10">
                  <c:v>3.8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2.2</c:v>
                </c:pt>
                <c:pt idx="30">
                  <c:v>0</c:v>
                </c:pt>
              </c:numCache>
            </c:numRef>
          </c:val>
          <c:smooth val="0"/>
        </c:ser>
        <c:axId val="7920707"/>
        <c:axId val="4177500"/>
      </c:line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32402"/>
        <c:crosses val="autoZero"/>
        <c:auto val="0"/>
        <c:lblOffset val="100"/>
        <c:noMultiLvlLbl val="0"/>
      </c:catAx>
      <c:valAx>
        <c:axId val="6053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465065"/>
        <c:crossesAt val="1"/>
        <c:crossBetween val="between"/>
        <c:dispUnits/>
      </c:valAx>
      <c:catAx>
        <c:axId val="7920707"/>
        <c:scaling>
          <c:orientation val="minMax"/>
        </c:scaling>
        <c:axPos val="b"/>
        <c:delete val="1"/>
        <c:majorTickMark val="in"/>
        <c:minorTickMark val="none"/>
        <c:tickLblPos val="nextTo"/>
        <c:crossAx val="4177500"/>
        <c:crosses val="autoZero"/>
        <c:auto val="0"/>
        <c:lblOffset val="100"/>
        <c:noMultiLvlLbl val="0"/>
      </c:catAx>
      <c:valAx>
        <c:axId val="4177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2070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Überblick!$A$28:$B$28</c:f>
              <c:strCache>
                <c:ptCount val="1"/>
                <c:pt idx="0">
                  <c:v>Sonnenscheindauer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Überblick!$C$27:$AG$27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Überblick!$C$28:$AG$28</c:f>
              <c:numCache>
                <c:ptCount val="31"/>
                <c:pt idx="0">
                  <c:v>0.013194444444444444</c:v>
                </c:pt>
                <c:pt idx="1">
                  <c:v>0.029166666666666664</c:v>
                </c:pt>
                <c:pt idx="2">
                  <c:v>0.003472222222222222</c:v>
                </c:pt>
                <c:pt idx="3">
                  <c:v>0</c:v>
                </c:pt>
                <c:pt idx="4">
                  <c:v>0.15138888888888888</c:v>
                </c:pt>
                <c:pt idx="5">
                  <c:v>0.029166666666666664</c:v>
                </c:pt>
                <c:pt idx="6">
                  <c:v>0</c:v>
                </c:pt>
                <c:pt idx="7">
                  <c:v>0.042361111111111106</c:v>
                </c:pt>
                <c:pt idx="8">
                  <c:v>0.0006944444444444445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0.003472222222222222</c:v>
                </c:pt>
                <c:pt idx="13">
                  <c:v>0.16597222222222222</c:v>
                </c:pt>
                <c:pt idx="14">
                  <c:v>0.13333333333333333</c:v>
                </c:pt>
                <c:pt idx="15">
                  <c:v>0.04305555555555556</c:v>
                </c:pt>
                <c:pt idx="16">
                  <c:v>0.036111111111111115</c:v>
                </c:pt>
                <c:pt idx="17">
                  <c:v>0.02847222222222222</c:v>
                </c:pt>
                <c:pt idx="18">
                  <c:v>0.16875</c:v>
                </c:pt>
                <c:pt idx="19">
                  <c:v>0.1451388888888889</c:v>
                </c:pt>
                <c:pt idx="20">
                  <c:v>0.1423611111111111</c:v>
                </c:pt>
                <c:pt idx="21">
                  <c:v>0.125</c:v>
                </c:pt>
                <c:pt idx="22">
                  <c:v>0.13958333333333334</c:v>
                </c:pt>
                <c:pt idx="23">
                  <c:v>0.13819444444444443</c:v>
                </c:pt>
                <c:pt idx="24">
                  <c:v>0.1326388888888889</c:v>
                </c:pt>
                <c:pt idx="25">
                  <c:v>0.017361111111111112</c:v>
                </c:pt>
                <c:pt idx="26">
                  <c:v>0.11388888888888889</c:v>
                </c:pt>
                <c:pt idx="27">
                  <c:v>0.14652777777777778</c:v>
                </c:pt>
                <c:pt idx="28">
                  <c:v>0.13680555555555554</c:v>
                </c:pt>
                <c:pt idx="29">
                  <c:v>0.03680555555555556</c:v>
                </c:pt>
                <c:pt idx="30">
                  <c:v>0.06875</c:v>
                </c:pt>
              </c:numCache>
            </c:numRef>
          </c:val>
        </c:ser>
        <c:axId val="37597501"/>
        <c:axId val="2833190"/>
      </c:barChart>
      <c:dateAx>
        <c:axId val="3759750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833190"/>
        <c:crosses val="autoZero"/>
        <c:auto val="0"/>
        <c:noMultiLvlLbl val="0"/>
      </c:dateAx>
      <c:valAx>
        <c:axId val="2833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9750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Überblick!$A$30:$B$30</c:f>
              <c:strCache>
                <c:ptCount val="1"/>
                <c:pt idx="0">
                  <c:v>Solar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Überblick!$C$29:$AG$29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Überblick!$C$30:$AG$30</c:f>
              <c:numCache>
                <c:ptCount val="31"/>
                <c:pt idx="0">
                  <c:v>178</c:v>
                </c:pt>
                <c:pt idx="1">
                  <c:v>526</c:v>
                </c:pt>
                <c:pt idx="2">
                  <c:v>111</c:v>
                </c:pt>
                <c:pt idx="3">
                  <c:v>113</c:v>
                </c:pt>
                <c:pt idx="4">
                  <c:v>378</c:v>
                </c:pt>
                <c:pt idx="5">
                  <c:v>322</c:v>
                </c:pt>
                <c:pt idx="6">
                  <c:v>113</c:v>
                </c:pt>
                <c:pt idx="7">
                  <c:v>399</c:v>
                </c:pt>
                <c:pt idx="8">
                  <c:v>197</c:v>
                </c:pt>
                <c:pt idx="9">
                  <c:v>93</c:v>
                </c:pt>
                <c:pt idx="10">
                  <c:v>137</c:v>
                </c:pt>
                <c:pt idx="11">
                  <c:v>162</c:v>
                </c:pt>
                <c:pt idx="12">
                  <c:v>199</c:v>
                </c:pt>
                <c:pt idx="13">
                  <c:v>399</c:v>
                </c:pt>
                <c:pt idx="14">
                  <c:v>543</c:v>
                </c:pt>
                <c:pt idx="15">
                  <c:v>420</c:v>
                </c:pt>
                <c:pt idx="16">
                  <c:v>306</c:v>
                </c:pt>
                <c:pt idx="17">
                  <c:v>204</c:v>
                </c:pt>
                <c:pt idx="18">
                  <c:v>343</c:v>
                </c:pt>
                <c:pt idx="19">
                  <c:v>404</c:v>
                </c:pt>
                <c:pt idx="20">
                  <c:v>397</c:v>
                </c:pt>
                <c:pt idx="21">
                  <c:v>469</c:v>
                </c:pt>
                <c:pt idx="22">
                  <c:v>383</c:v>
                </c:pt>
                <c:pt idx="23">
                  <c:v>353</c:v>
                </c:pt>
                <c:pt idx="24">
                  <c:v>376</c:v>
                </c:pt>
                <c:pt idx="25">
                  <c:v>121</c:v>
                </c:pt>
                <c:pt idx="26">
                  <c:v>360</c:v>
                </c:pt>
                <c:pt idx="27">
                  <c:v>369</c:v>
                </c:pt>
                <c:pt idx="28">
                  <c:v>359</c:v>
                </c:pt>
                <c:pt idx="29">
                  <c:v>258</c:v>
                </c:pt>
                <c:pt idx="30">
                  <c:v>457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Überblick!$A$31:$B$31</c:f>
              <c:strCache>
                <c:ptCount val="1"/>
                <c:pt idx="0">
                  <c:v>Solar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Überblick!$C$29:$AG$29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Überblick!$C$31:$AG$31</c:f>
              <c:numCache>
                <c:ptCount val="31"/>
                <c:pt idx="0">
                  <c:v>81</c:v>
                </c:pt>
                <c:pt idx="1">
                  <c:v>100</c:v>
                </c:pt>
                <c:pt idx="2">
                  <c:v>26</c:v>
                </c:pt>
                <c:pt idx="3">
                  <c:v>34</c:v>
                </c:pt>
                <c:pt idx="4">
                  <c:v>125</c:v>
                </c:pt>
                <c:pt idx="5">
                  <c:v>87</c:v>
                </c:pt>
                <c:pt idx="6">
                  <c:v>34</c:v>
                </c:pt>
                <c:pt idx="7">
                  <c:v>84</c:v>
                </c:pt>
                <c:pt idx="8">
                  <c:v>36</c:v>
                </c:pt>
                <c:pt idx="9">
                  <c:v>30</c:v>
                </c:pt>
                <c:pt idx="10">
                  <c:v>48</c:v>
                </c:pt>
                <c:pt idx="11">
                  <c:v>53</c:v>
                </c:pt>
                <c:pt idx="12">
                  <c:v>67</c:v>
                </c:pt>
                <c:pt idx="13">
                  <c:v>125</c:v>
                </c:pt>
                <c:pt idx="14">
                  <c:v>160</c:v>
                </c:pt>
                <c:pt idx="15">
                  <c:v>100</c:v>
                </c:pt>
                <c:pt idx="16">
                  <c:v>82</c:v>
                </c:pt>
                <c:pt idx="17">
                  <c:v>89</c:v>
                </c:pt>
                <c:pt idx="18">
                  <c:v>148</c:v>
                </c:pt>
                <c:pt idx="19">
                  <c:v>126</c:v>
                </c:pt>
                <c:pt idx="20">
                  <c:v>126</c:v>
                </c:pt>
                <c:pt idx="21">
                  <c:v>117</c:v>
                </c:pt>
                <c:pt idx="22">
                  <c:v>137</c:v>
                </c:pt>
                <c:pt idx="23">
                  <c:v>114</c:v>
                </c:pt>
                <c:pt idx="24">
                  <c:v>113</c:v>
                </c:pt>
                <c:pt idx="25">
                  <c:v>77</c:v>
                </c:pt>
                <c:pt idx="26">
                  <c:v>110</c:v>
                </c:pt>
                <c:pt idx="27">
                  <c:v>118</c:v>
                </c:pt>
                <c:pt idx="28">
                  <c:v>118</c:v>
                </c:pt>
                <c:pt idx="29">
                  <c:v>96</c:v>
                </c:pt>
                <c:pt idx="30">
                  <c:v>110</c:v>
                </c:pt>
              </c:numCache>
            </c:numRef>
          </c:val>
          <c:smooth val="1"/>
        </c:ser>
        <c:marker val="1"/>
        <c:axId val="25498711"/>
        <c:axId val="28161808"/>
      </c:lineChart>
      <c:catAx>
        <c:axId val="2549871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8161808"/>
        <c:crosses val="autoZero"/>
        <c:auto val="0"/>
        <c:lblOffset val="100"/>
        <c:noMultiLvlLbl val="0"/>
      </c:catAx>
      <c:valAx>
        <c:axId val="28161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Watt pro Quadratmeter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98711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UV-Index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Überblick!$A$33:$B$33</c:f>
              <c:strCache>
                <c:ptCount val="1"/>
                <c:pt idx="0">
                  <c:v>UV-Index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Überblick!$C$32:$AG$32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Überblick!$C$33:$AG$33</c:f>
              <c:numCache>
                <c:ptCount val="31"/>
                <c:pt idx="0">
                  <c:v>0.8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1.1</c:v>
                </c:pt>
                <c:pt idx="5">
                  <c:v>0.8</c:v>
                </c:pt>
                <c:pt idx="6">
                  <c:v>0.5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</c:v>
                </c:pt>
                <c:pt idx="12">
                  <c:v>0.6</c:v>
                </c:pt>
                <c:pt idx="13">
                  <c:v>0.8</c:v>
                </c:pt>
                <c:pt idx="14">
                  <c:v>0.8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0.9</c:v>
                </c:pt>
                <c:pt idx="19">
                  <c:v>0.7</c:v>
                </c:pt>
                <c:pt idx="20">
                  <c:v>0.8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</c:v>
                </c:pt>
                <c:pt idx="26">
                  <c:v>0.8</c:v>
                </c:pt>
                <c:pt idx="27">
                  <c:v>0.7</c:v>
                </c:pt>
                <c:pt idx="28">
                  <c:v>0.9</c:v>
                </c:pt>
                <c:pt idx="29">
                  <c:v>0.6</c:v>
                </c:pt>
                <c:pt idx="30">
                  <c:v>0.9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Überblick!$A$34:$B$34</c:f>
              <c:strCache>
                <c:ptCount val="1"/>
                <c:pt idx="0">
                  <c:v>UV-Index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Überblick!$C$32:$AG$32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Überblick!$C$34:$AG$34</c:f>
              <c:numCache>
                <c:ptCount val="31"/>
                <c:pt idx="0">
                  <c:v>0.6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0.8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0.5</c:v>
                </c:pt>
                <c:pt idx="13">
                  <c:v>0.8</c:v>
                </c:pt>
                <c:pt idx="14">
                  <c:v>0.7</c:v>
                </c:pt>
                <c:pt idx="15">
                  <c:v>0.5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0.6</c:v>
                </c:pt>
                <c:pt idx="20">
                  <c:v>0.6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0.8</c:v>
                </c:pt>
                <c:pt idx="25">
                  <c:v>0</c:v>
                </c:pt>
                <c:pt idx="26">
                  <c:v>0.7</c:v>
                </c:pt>
                <c:pt idx="27">
                  <c:v>0.6</c:v>
                </c:pt>
                <c:pt idx="28">
                  <c:v>0.7</c:v>
                </c:pt>
                <c:pt idx="29">
                  <c:v>0.5</c:v>
                </c:pt>
                <c:pt idx="30">
                  <c:v>0.7</c:v>
                </c:pt>
              </c:numCache>
            </c:numRef>
          </c:val>
          <c:smooth val="1"/>
        </c:ser>
        <c:marker val="1"/>
        <c:axId val="52129681"/>
        <c:axId val="66513946"/>
      </c:lineChart>
      <c:catAx>
        <c:axId val="5212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13946"/>
        <c:crosses val="autoZero"/>
        <c:auto val="0"/>
        <c:lblOffset val="100"/>
        <c:noMultiLvlLbl val="0"/>
      </c:catAx>
      <c:valAx>
        <c:axId val="66513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2968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Überblick!$A$36:$B$36</c:f>
              <c:strCache>
                <c:ptCount val="1"/>
                <c:pt idx="0">
                  <c:v>Schneehöhe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Überblick!$C$35:$AG$35</c:f>
              <c:strCache>
                <c:ptCount val="31"/>
                <c:pt idx="0">
                  <c:v>39052</c:v>
                </c:pt>
                <c:pt idx="1">
                  <c:v>39053</c:v>
                </c:pt>
                <c:pt idx="2">
                  <c:v>39054</c:v>
                </c:pt>
                <c:pt idx="3">
                  <c:v>39055</c:v>
                </c:pt>
                <c:pt idx="4">
                  <c:v>39056</c:v>
                </c:pt>
                <c:pt idx="5">
                  <c:v>39057</c:v>
                </c:pt>
                <c:pt idx="6">
                  <c:v>39058</c:v>
                </c:pt>
                <c:pt idx="7">
                  <c:v>39059</c:v>
                </c:pt>
                <c:pt idx="8">
                  <c:v>39060</c:v>
                </c:pt>
                <c:pt idx="9">
                  <c:v>39061</c:v>
                </c:pt>
                <c:pt idx="10">
                  <c:v>39062</c:v>
                </c:pt>
                <c:pt idx="11">
                  <c:v>39063</c:v>
                </c:pt>
                <c:pt idx="12">
                  <c:v>39064</c:v>
                </c:pt>
                <c:pt idx="13">
                  <c:v>39065</c:v>
                </c:pt>
                <c:pt idx="14">
                  <c:v>39066</c:v>
                </c:pt>
                <c:pt idx="15">
                  <c:v>39067</c:v>
                </c:pt>
                <c:pt idx="16">
                  <c:v>39068</c:v>
                </c:pt>
                <c:pt idx="17">
                  <c:v>39069</c:v>
                </c:pt>
                <c:pt idx="18">
                  <c:v>39070</c:v>
                </c:pt>
                <c:pt idx="19">
                  <c:v>39071</c:v>
                </c:pt>
                <c:pt idx="20">
                  <c:v>39072</c:v>
                </c:pt>
                <c:pt idx="21">
                  <c:v>39073</c:v>
                </c:pt>
                <c:pt idx="22">
                  <c:v>39074</c:v>
                </c:pt>
                <c:pt idx="23">
                  <c:v>39075</c:v>
                </c:pt>
                <c:pt idx="24">
                  <c:v>39076</c:v>
                </c:pt>
                <c:pt idx="25">
                  <c:v>39077</c:v>
                </c:pt>
                <c:pt idx="26">
                  <c:v>39078</c:v>
                </c:pt>
                <c:pt idx="27">
                  <c:v>39079</c:v>
                </c:pt>
                <c:pt idx="28">
                  <c:v>39080</c:v>
                </c:pt>
                <c:pt idx="29">
                  <c:v>39081</c:v>
                </c:pt>
                <c:pt idx="30">
                  <c:v>39082</c:v>
                </c:pt>
              </c:strCache>
            </c:strRef>
          </c:cat>
          <c:val>
            <c:numRef>
              <c:f>Überblick!$C$36:$AG$36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16</c:v>
                </c:pt>
                <c:pt idx="11">
                  <c:v>20</c:v>
                </c:pt>
                <c:pt idx="12">
                  <c:v>13</c:v>
                </c:pt>
                <c:pt idx="13">
                  <c:v>12.5</c:v>
                </c:pt>
                <c:pt idx="14">
                  <c:v>12</c:v>
                </c:pt>
                <c:pt idx="15">
                  <c:v>11.5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</c:v>
                </c:pt>
                <c:pt idx="25">
                  <c:v>10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15</c:v>
                </c:pt>
                <c:pt idx="30">
                  <c:v>13</c:v>
                </c:pt>
              </c:numCache>
            </c:numRef>
          </c:val>
        </c:ser>
        <c:axId val="61754603"/>
        <c:axId val="18920516"/>
      </c:barChart>
      <c:dateAx>
        <c:axId val="6175460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18920516"/>
        <c:crosses val="autoZero"/>
        <c:auto val="0"/>
        <c:noMultiLvlLbl val="0"/>
      </c:dateAx>
      <c:valAx>
        <c:axId val="1892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5460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7734300"/>
    <xdr:graphicFrame>
      <xdr:nvGraphicFramePr>
        <xdr:cNvPr id="1" name="Shape 1025"/>
        <xdr:cNvGraphicFramePr/>
      </xdr:nvGraphicFramePr>
      <xdr:xfrm>
        <a:off x="0" y="0"/>
        <a:ext cx="961072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tabSelected="1" workbookViewId="0" topLeftCell="AH1">
      <selection activeCell="AR8" sqref="AR8"/>
    </sheetView>
  </sheetViews>
  <sheetFormatPr defaultColWidth="11.421875" defaultRowHeight="12.75"/>
  <cols>
    <col min="36" max="36" width="13.7109375" style="0" customWidth="1"/>
    <col min="42" max="42" width="12.7109375" style="0" customWidth="1"/>
  </cols>
  <sheetData>
    <row r="1" spans="2:3" ht="20.25">
      <c r="B1" s="2" t="s">
        <v>0</v>
      </c>
      <c r="C1" s="1"/>
    </row>
    <row r="3" ht="12.75">
      <c r="B3" s="3" t="s">
        <v>53</v>
      </c>
    </row>
    <row r="5" spans="3:44" ht="12.75">
      <c r="C5" s="1">
        <v>39052</v>
      </c>
      <c r="D5" s="1">
        <v>39053</v>
      </c>
      <c r="E5" s="1">
        <v>39054</v>
      </c>
      <c r="F5" s="1">
        <v>39055</v>
      </c>
      <c r="G5" s="1">
        <v>39056</v>
      </c>
      <c r="H5" s="1">
        <v>39057</v>
      </c>
      <c r="I5" s="1">
        <v>39058</v>
      </c>
      <c r="J5" s="1">
        <v>39059</v>
      </c>
      <c r="K5" s="1">
        <v>39060</v>
      </c>
      <c r="L5" s="1">
        <v>39061</v>
      </c>
      <c r="M5" s="1">
        <v>39062</v>
      </c>
      <c r="N5" s="1">
        <v>39063</v>
      </c>
      <c r="O5" s="1">
        <v>39064</v>
      </c>
      <c r="P5" s="1">
        <v>39065</v>
      </c>
      <c r="Q5" s="1">
        <v>39066</v>
      </c>
      <c r="R5" s="1">
        <v>39067</v>
      </c>
      <c r="S5" s="1">
        <v>39068</v>
      </c>
      <c r="T5" s="1">
        <v>39069</v>
      </c>
      <c r="U5" s="1">
        <v>39070</v>
      </c>
      <c r="V5" s="1">
        <v>39071</v>
      </c>
      <c r="W5" s="1">
        <v>39072</v>
      </c>
      <c r="X5" s="1">
        <v>39073</v>
      </c>
      <c r="Y5" s="1">
        <v>39074</v>
      </c>
      <c r="Z5" s="1">
        <v>39075</v>
      </c>
      <c r="AA5" s="1">
        <v>39076</v>
      </c>
      <c r="AB5" s="1">
        <v>39077</v>
      </c>
      <c r="AC5" s="1">
        <v>39078</v>
      </c>
      <c r="AD5" s="1">
        <v>39079</v>
      </c>
      <c r="AE5" s="1">
        <v>39080</v>
      </c>
      <c r="AF5" s="1">
        <v>39081</v>
      </c>
      <c r="AG5" s="1">
        <v>39082</v>
      </c>
      <c r="AJ5" s="30" t="s">
        <v>12</v>
      </c>
      <c r="AK5" s="31" t="s">
        <v>23</v>
      </c>
      <c r="AL5" s="9" t="s">
        <v>24</v>
      </c>
      <c r="AM5" s="11" t="s">
        <v>13</v>
      </c>
      <c r="AN5" s="47" t="s">
        <v>25</v>
      </c>
      <c r="AO5" s="50"/>
      <c r="AP5" s="29" t="s">
        <v>26</v>
      </c>
      <c r="AQ5" s="7"/>
      <c r="AR5" s="47" t="s">
        <v>55</v>
      </c>
    </row>
    <row r="6" spans="1:44" ht="12.75">
      <c r="A6" t="s">
        <v>1</v>
      </c>
      <c r="C6" s="4">
        <v>6.8</v>
      </c>
      <c r="D6" s="4">
        <v>8.7</v>
      </c>
      <c r="E6" s="4">
        <v>6.3</v>
      </c>
      <c r="F6" s="4">
        <v>2.1</v>
      </c>
      <c r="G6" s="4">
        <v>6.6</v>
      </c>
      <c r="H6" s="4">
        <v>7.2</v>
      </c>
      <c r="I6" s="4">
        <v>9.6</v>
      </c>
      <c r="J6" s="4">
        <v>2.1</v>
      </c>
      <c r="K6" s="4">
        <v>4.6</v>
      </c>
      <c r="L6" s="4">
        <v>4.1</v>
      </c>
      <c r="M6" s="4">
        <v>1.5</v>
      </c>
      <c r="N6" s="4">
        <v>0.8</v>
      </c>
      <c r="O6" s="4">
        <v>-0.2</v>
      </c>
      <c r="P6" s="4">
        <v>-1</v>
      </c>
      <c r="Q6" s="4">
        <v>-4.1</v>
      </c>
      <c r="R6" s="4">
        <v>-5.3</v>
      </c>
      <c r="S6" s="4">
        <v>-4.9</v>
      </c>
      <c r="T6" s="4">
        <v>-5.8</v>
      </c>
      <c r="U6" s="4">
        <v>-4.1</v>
      </c>
      <c r="V6" s="4">
        <v>-1.8</v>
      </c>
      <c r="W6" s="4">
        <v>-1</v>
      </c>
      <c r="X6" s="4">
        <v>2.2</v>
      </c>
      <c r="Y6" s="4">
        <v>2.8</v>
      </c>
      <c r="Z6" s="4">
        <v>1.3</v>
      </c>
      <c r="AA6" s="4">
        <v>1.3</v>
      </c>
      <c r="AB6" s="4">
        <v>2.8</v>
      </c>
      <c r="AC6" s="4">
        <v>-0.2</v>
      </c>
      <c r="AD6" s="4">
        <v>0.2</v>
      </c>
      <c r="AE6" s="4">
        <v>4.9</v>
      </c>
      <c r="AF6" s="4">
        <v>2.4</v>
      </c>
      <c r="AG6" s="4">
        <v>1.3</v>
      </c>
      <c r="AH6" t="s">
        <v>14</v>
      </c>
      <c r="AJ6" s="26">
        <f>AVERAGE(C6:AG6)</f>
        <v>1.6516129032258062</v>
      </c>
      <c r="AK6" s="8">
        <f>MAX(C6:AG6)</f>
        <v>9.6</v>
      </c>
      <c r="AL6" s="10">
        <f>MIN(C6:AG6)</f>
        <v>-5.8</v>
      </c>
      <c r="AN6" s="49" t="s">
        <v>80</v>
      </c>
      <c r="AO6" s="48"/>
      <c r="AP6" s="45" t="s">
        <v>72</v>
      </c>
      <c r="AQ6" s="45">
        <f>COUNTIF($C$7:$AG$7,"&lt;=-10")</f>
        <v>1</v>
      </c>
      <c r="AR6" s="48"/>
    </row>
    <row r="7" spans="1:44" ht="12.75">
      <c r="A7" t="s">
        <v>2</v>
      </c>
      <c r="C7" s="4">
        <v>1.9</v>
      </c>
      <c r="D7" s="4">
        <v>3.7</v>
      </c>
      <c r="E7" s="4">
        <v>0.8</v>
      </c>
      <c r="F7" s="4">
        <v>-0.2</v>
      </c>
      <c r="G7" s="4">
        <v>0.9</v>
      </c>
      <c r="H7" s="4">
        <v>4.8</v>
      </c>
      <c r="I7" s="4">
        <v>-0.2</v>
      </c>
      <c r="J7" s="4">
        <v>0</v>
      </c>
      <c r="K7" s="4">
        <v>0.3</v>
      </c>
      <c r="L7" s="4">
        <v>0.8</v>
      </c>
      <c r="M7" s="4">
        <v>-0.8</v>
      </c>
      <c r="N7" s="4">
        <v>-1.2</v>
      </c>
      <c r="O7" s="4">
        <v>-1.1</v>
      </c>
      <c r="P7" s="4">
        <v>-5.3</v>
      </c>
      <c r="Q7" s="4">
        <v>-5.8</v>
      </c>
      <c r="R7" s="4">
        <v>-6.6</v>
      </c>
      <c r="S7" s="4">
        <v>-8.3</v>
      </c>
      <c r="T7" s="4">
        <v>-10.5</v>
      </c>
      <c r="U7" s="4">
        <v>-8</v>
      </c>
      <c r="V7" s="4">
        <v>-8.8</v>
      </c>
      <c r="W7" s="4">
        <v>-8.3</v>
      </c>
      <c r="X7" s="4">
        <v>-7.3</v>
      </c>
      <c r="Y7" s="4">
        <v>-1.6</v>
      </c>
      <c r="Z7" s="4">
        <v>-3.9</v>
      </c>
      <c r="AA7" s="4">
        <v>-4.8</v>
      </c>
      <c r="AB7" s="4">
        <v>-5.1</v>
      </c>
      <c r="AC7" s="4">
        <v>-7.8</v>
      </c>
      <c r="AD7" s="4">
        <v>-9.4</v>
      </c>
      <c r="AE7" s="4">
        <v>-4.9</v>
      </c>
      <c r="AF7" s="4">
        <v>-1.3</v>
      </c>
      <c r="AG7" s="4">
        <v>-3.2</v>
      </c>
      <c r="AH7" t="s">
        <v>15</v>
      </c>
      <c r="AJ7" s="26">
        <f>AVERAGE(C7:AG7)</f>
        <v>-3.2645161290322577</v>
      </c>
      <c r="AK7" s="8">
        <f>MAX(C7:AG7)</f>
        <v>4.8</v>
      </c>
      <c r="AL7" s="10">
        <f>MIN(C7:AG7)</f>
        <v>-10.5</v>
      </c>
      <c r="AN7" s="49" t="s">
        <v>81</v>
      </c>
      <c r="AO7" s="48"/>
      <c r="AP7" s="10" t="s">
        <v>73</v>
      </c>
      <c r="AQ7" s="10">
        <f>COUNTIF($C$6:$AG$6,"&lt;=0")</f>
        <v>10</v>
      </c>
      <c r="AR7" s="49" t="s">
        <v>86</v>
      </c>
    </row>
    <row r="8" spans="1:44" ht="12.75">
      <c r="A8" t="s">
        <v>6</v>
      </c>
      <c r="C8" s="4">
        <v>0</v>
      </c>
      <c r="D8" s="4">
        <v>-1</v>
      </c>
      <c r="E8" s="4">
        <v>-4</v>
      </c>
      <c r="F8" s="4">
        <v>-6</v>
      </c>
      <c r="G8" s="4">
        <v>-1</v>
      </c>
      <c r="H8" s="4">
        <v>2</v>
      </c>
      <c r="I8" s="4">
        <v>-5</v>
      </c>
      <c r="J8" s="4">
        <v>-4</v>
      </c>
      <c r="K8" s="4">
        <v>-4</v>
      </c>
      <c r="L8" s="4">
        <v>-2</v>
      </c>
      <c r="M8" s="4">
        <v>-2</v>
      </c>
      <c r="N8" s="4">
        <v>-3</v>
      </c>
      <c r="O8" s="4">
        <v>-7</v>
      </c>
      <c r="P8" s="4">
        <v>-11</v>
      </c>
      <c r="Q8" s="4">
        <v>-13</v>
      </c>
      <c r="R8" s="4">
        <v>-11</v>
      </c>
      <c r="S8" s="4">
        <v>-11</v>
      </c>
      <c r="T8" s="4">
        <v>-14</v>
      </c>
      <c r="U8" s="4">
        <v>-9</v>
      </c>
      <c r="V8" s="4">
        <v>-9</v>
      </c>
      <c r="W8" s="4">
        <v>-9</v>
      </c>
      <c r="X8" s="4">
        <v>-8</v>
      </c>
      <c r="Y8" s="4">
        <v>-3</v>
      </c>
      <c r="Z8" s="4">
        <v>-4</v>
      </c>
      <c r="AA8" s="4">
        <v>-6</v>
      </c>
      <c r="AB8" s="4">
        <v>-6</v>
      </c>
      <c r="AC8" s="4">
        <v>-8</v>
      </c>
      <c r="AD8" s="4">
        <v>-10</v>
      </c>
      <c r="AE8" s="4">
        <v>-6</v>
      </c>
      <c r="AF8" s="4">
        <v>-3</v>
      </c>
      <c r="AG8" s="4">
        <v>-6</v>
      </c>
      <c r="AH8" t="s">
        <v>16</v>
      </c>
      <c r="AJ8" s="26">
        <f>AVERAGE(C8:AG8)</f>
        <v>-5.935483870967742</v>
      </c>
      <c r="AK8" s="8">
        <f>MAX(C8:AG8)</f>
        <v>2</v>
      </c>
      <c r="AL8" s="10">
        <f>MIN(C8:AG8)</f>
        <v>-14</v>
      </c>
      <c r="AN8" s="48"/>
      <c r="AO8" s="48"/>
      <c r="AP8" s="18" t="s">
        <v>74</v>
      </c>
      <c r="AQ8" s="18">
        <f>COUNTIF($C$7:$AG$7,"&lt;0")</f>
        <v>23</v>
      </c>
      <c r="AR8" s="49" t="s">
        <v>59</v>
      </c>
    </row>
    <row r="9" spans="1:44" ht="12.75">
      <c r="A9" t="s">
        <v>35</v>
      </c>
      <c r="C9" s="4">
        <v>4.03</v>
      </c>
      <c r="D9" s="4">
        <v>5.62</v>
      </c>
      <c r="E9" s="4">
        <v>2.9</v>
      </c>
      <c r="F9" s="4">
        <v>1.19</v>
      </c>
      <c r="G9" s="4">
        <v>3.11</v>
      </c>
      <c r="H9" s="4">
        <v>5.67</v>
      </c>
      <c r="I9" s="4">
        <v>5.95</v>
      </c>
      <c r="J9" s="4">
        <v>0.73</v>
      </c>
      <c r="K9" s="4">
        <v>1.95</v>
      </c>
      <c r="L9" s="4">
        <v>2.35</v>
      </c>
      <c r="M9" s="4">
        <v>0.08</v>
      </c>
      <c r="N9" s="4">
        <v>-0.4</v>
      </c>
      <c r="O9" s="4">
        <v>-0.6</v>
      </c>
      <c r="P9" s="4">
        <v>-2.81</v>
      </c>
      <c r="Q9" s="4">
        <v>-5.2</v>
      </c>
      <c r="R9" s="4">
        <v>-5.89</v>
      </c>
      <c r="S9" s="4">
        <v>-6.35</v>
      </c>
      <c r="T9" s="4">
        <v>-7.96</v>
      </c>
      <c r="U9" s="4">
        <v>-6.41</v>
      </c>
      <c r="V9" s="4">
        <v>-5.95</v>
      </c>
      <c r="W9" s="4">
        <v>-4.52</v>
      </c>
      <c r="X9" s="4">
        <v>-1.79</v>
      </c>
      <c r="Y9" s="4">
        <v>-0.07</v>
      </c>
      <c r="Z9" s="4">
        <v>-1.64</v>
      </c>
      <c r="AA9" s="4">
        <v>-2.71</v>
      </c>
      <c r="AB9" s="4">
        <v>-0.11</v>
      </c>
      <c r="AC9" s="4">
        <v>-3.31</v>
      </c>
      <c r="AD9" s="4">
        <v>-5.63</v>
      </c>
      <c r="AE9" s="4">
        <v>-0.14</v>
      </c>
      <c r="AF9" s="4">
        <v>0.35</v>
      </c>
      <c r="AG9" s="4">
        <v>-1.57</v>
      </c>
      <c r="AH9" t="s">
        <v>35</v>
      </c>
      <c r="AJ9" s="26">
        <f>AVERAGE(C9:AG9)</f>
        <v>-0.9396774193548387</v>
      </c>
      <c r="AK9" s="8">
        <f>MAX(C9:AG9)</f>
        <v>5.95</v>
      </c>
      <c r="AL9" s="10">
        <f>MIN(C9:AG9)</f>
        <v>-7.96</v>
      </c>
      <c r="AN9" s="49" t="s">
        <v>82</v>
      </c>
      <c r="AO9" s="48"/>
      <c r="AP9" s="19" t="s">
        <v>75</v>
      </c>
      <c r="AQ9" s="19">
        <f>COUNTIF($C$6:$AG$6,"&lt;10")</f>
        <v>31</v>
      </c>
      <c r="AR9" s="48"/>
    </row>
    <row r="10" spans="3:44" ht="12.75">
      <c r="C10" s="1">
        <v>39052</v>
      </c>
      <c r="D10" s="1">
        <v>39053</v>
      </c>
      <c r="E10" s="1">
        <v>39054</v>
      </c>
      <c r="F10" s="1">
        <v>39055</v>
      </c>
      <c r="G10" s="1">
        <v>39056</v>
      </c>
      <c r="H10" s="1">
        <v>39057</v>
      </c>
      <c r="I10" s="1">
        <v>39058</v>
      </c>
      <c r="J10" s="1">
        <v>39059</v>
      </c>
      <c r="K10" s="1">
        <v>39060</v>
      </c>
      <c r="L10" s="1">
        <v>39061</v>
      </c>
      <c r="M10" s="1">
        <v>39062</v>
      </c>
      <c r="N10" s="1">
        <v>39063</v>
      </c>
      <c r="O10" s="1">
        <v>39064</v>
      </c>
      <c r="P10" s="1">
        <v>39065</v>
      </c>
      <c r="Q10" s="1">
        <v>39066</v>
      </c>
      <c r="R10" s="1">
        <v>39067</v>
      </c>
      <c r="S10" s="1">
        <v>39068</v>
      </c>
      <c r="T10" s="1">
        <v>39069</v>
      </c>
      <c r="U10" s="1">
        <v>39070</v>
      </c>
      <c r="V10" s="1">
        <v>39071</v>
      </c>
      <c r="W10" s="1">
        <v>39072</v>
      </c>
      <c r="X10" s="1">
        <v>39073</v>
      </c>
      <c r="Y10" s="1">
        <v>39074</v>
      </c>
      <c r="Z10" s="1">
        <v>39075</v>
      </c>
      <c r="AA10" s="1">
        <v>39076</v>
      </c>
      <c r="AB10" s="1">
        <v>39077</v>
      </c>
      <c r="AC10" s="1">
        <v>39078</v>
      </c>
      <c r="AD10" s="1">
        <v>39079</v>
      </c>
      <c r="AE10" s="1">
        <v>39080</v>
      </c>
      <c r="AF10" s="1">
        <v>39081</v>
      </c>
      <c r="AG10" s="1">
        <v>39082</v>
      </c>
      <c r="AJ10" s="26"/>
      <c r="AK10" s="8"/>
      <c r="AL10" s="10"/>
      <c r="AN10" s="48"/>
      <c r="AO10" s="48"/>
      <c r="AP10" s="20" t="s">
        <v>76</v>
      </c>
      <c r="AQ10" s="20">
        <f>COUNTIF($C$6:$AG$6,"&gt;=20")</f>
        <v>0</v>
      </c>
      <c r="AR10" s="48"/>
    </row>
    <row r="11" spans="1:44" ht="12.75">
      <c r="A11" t="s">
        <v>3</v>
      </c>
      <c r="C11">
        <v>93</v>
      </c>
      <c r="D11">
        <v>89</v>
      </c>
      <c r="E11">
        <v>92</v>
      </c>
      <c r="F11">
        <v>94</v>
      </c>
      <c r="G11">
        <v>90</v>
      </c>
      <c r="H11">
        <v>92</v>
      </c>
      <c r="I11">
        <v>94</v>
      </c>
      <c r="J11">
        <v>94</v>
      </c>
      <c r="K11">
        <v>95</v>
      </c>
      <c r="L11">
        <v>91</v>
      </c>
      <c r="M11">
        <v>94</v>
      </c>
      <c r="N11">
        <v>94</v>
      </c>
      <c r="O11">
        <v>94</v>
      </c>
      <c r="P11">
        <v>88</v>
      </c>
      <c r="Q11">
        <v>86</v>
      </c>
      <c r="R11">
        <v>84</v>
      </c>
      <c r="S11">
        <v>88</v>
      </c>
      <c r="T11">
        <v>91</v>
      </c>
      <c r="U11">
        <v>93</v>
      </c>
      <c r="V11">
        <v>92</v>
      </c>
      <c r="W11">
        <v>94</v>
      </c>
      <c r="X11">
        <v>86</v>
      </c>
      <c r="Y11">
        <v>80</v>
      </c>
      <c r="Z11">
        <v>79</v>
      </c>
      <c r="AA11">
        <v>77</v>
      </c>
      <c r="AB11">
        <v>86</v>
      </c>
      <c r="AC11">
        <v>94</v>
      </c>
      <c r="AD11">
        <v>92</v>
      </c>
      <c r="AE11">
        <v>75</v>
      </c>
      <c r="AF11">
        <v>93</v>
      </c>
      <c r="AG11">
        <v>90</v>
      </c>
      <c r="AH11" t="s">
        <v>17</v>
      </c>
      <c r="AJ11" s="26">
        <f>AVERAGE(C11:AG11)</f>
        <v>89.48387096774194</v>
      </c>
      <c r="AK11" s="8">
        <f>MAX(C11:AG11)</f>
        <v>95</v>
      </c>
      <c r="AL11" s="10">
        <f>MIN(C11:AG11)</f>
        <v>75</v>
      </c>
      <c r="AN11" s="48"/>
      <c r="AO11" s="48"/>
      <c r="AP11" s="21" t="s">
        <v>77</v>
      </c>
      <c r="AQ11" s="21">
        <f>COUNTIF($C$6:$AG$6,"&gt;=25")</f>
        <v>0</v>
      </c>
      <c r="AR11" s="49" t="s">
        <v>60</v>
      </c>
    </row>
    <row r="12" spans="1:44" ht="12.75">
      <c r="A12" t="s">
        <v>4</v>
      </c>
      <c r="C12" s="4">
        <v>59</v>
      </c>
      <c r="D12">
        <v>53</v>
      </c>
      <c r="E12">
        <v>72</v>
      </c>
      <c r="F12">
        <v>84</v>
      </c>
      <c r="G12">
        <v>69</v>
      </c>
      <c r="H12">
        <v>75</v>
      </c>
      <c r="I12">
        <v>75</v>
      </c>
      <c r="J12">
        <v>81</v>
      </c>
      <c r="K12">
        <v>77</v>
      </c>
      <c r="L12">
        <v>67</v>
      </c>
      <c r="M12">
        <v>89</v>
      </c>
      <c r="N12">
        <v>90</v>
      </c>
      <c r="O12">
        <v>85</v>
      </c>
      <c r="P12">
        <v>80</v>
      </c>
      <c r="Q12">
        <v>75</v>
      </c>
      <c r="R12">
        <v>76</v>
      </c>
      <c r="S12">
        <v>78</v>
      </c>
      <c r="T12">
        <v>85</v>
      </c>
      <c r="U12">
        <v>86</v>
      </c>
      <c r="V12">
        <v>78</v>
      </c>
      <c r="W12">
        <v>66</v>
      </c>
      <c r="X12">
        <v>54</v>
      </c>
      <c r="Y12">
        <v>45</v>
      </c>
      <c r="Z12">
        <v>51</v>
      </c>
      <c r="AA12">
        <v>47</v>
      </c>
      <c r="AB12">
        <v>51</v>
      </c>
      <c r="AC12">
        <v>81</v>
      </c>
      <c r="AD12">
        <v>50</v>
      </c>
      <c r="AE12">
        <v>35</v>
      </c>
      <c r="AF12">
        <v>60</v>
      </c>
      <c r="AG12">
        <v>71</v>
      </c>
      <c r="AH12" t="s">
        <v>18</v>
      </c>
      <c r="AJ12" s="26">
        <f>AVERAGE(C12:AG12)</f>
        <v>69.19354838709677</v>
      </c>
      <c r="AK12" s="14">
        <f>MAX(C12:AG12)</f>
        <v>90</v>
      </c>
      <c r="AL12" s="15">
        <f>MIN(C12:AG12)</f>
        <v>35</v>
      </c>
      <c r="AN12" s="48"/>
      <c r="AO12" s="48"/>
      <c r="AP12" s="22" t="s">
        <v>78</v>
      </c>
      <c r="AQ12" s="22">
        <f>COUNTIF($C$6:$AG$6,"&gt;=30")</f>
        <v>0</v>
      </c>
      <c r="AR12" s="49" t="s">
        <v>60</v>
      </c>
    </row>
    <row r="13" spans="1:45" ht="12.75">
      <c r="A13" t="s">
        <v>36</v>
      </c>
      <c r="C13" s="4">
        <v>81</v>
      </c>
      <c r="D13">
        <v>71</v>
      </c>
      <c r="E13">
        <v>87</v>
      </c>
      <c r="F13">
        <v>90</v>
      </c>
      <c r="G13">
        <v>82</v>
      </c>
      <c r="H13">
        <v>86</v>
      </c>
      <c r="I13">
        <v>87</v>
      </c>
      <c r="J13">
        <v>90</v>
      </c>
      <c r="K13">
        <v>88</v>
      </c>
      <c r="L13">
        <v>83</v>
      </c>
      <c r="M13">
        <v>93</v>
      </c>
      <c r="N13">
        <v>93</v>
      </c>
      <c r="O13">
        <v>89</v>
      </c>
      <c r="P13">
        <v>85</v>
      </c>
      <c r="Q13">
        <v>80</v>
      </c>
      <c r="R13">
        <v>81</v>
      </c>
      <c r="S13">
        <v>83</v>
      </c>
      <c r="T13">
        <v>88</v>
      </c>
      <c r="U13">
        <v>91</v>
      </c>
      <c r="V13">
        <v>90</v>
      </c>
      <c r="W13">
        <v>81</v>
      </c>
      <c r="X13">
        <v>69</v>
      </c>
      <c r="Y13">
        <v>59</v>
      </c>
      <c r="Z13">
        <v>61</v>
      </c>
      <c r="AA13">
        <v>65</v>
      </c>
      <c r="AB13">
        <v>70</v>
      </c>
      <c r="AC13">
        <v>88</v>
      </c>
      <c r="AD13">
        <v>81</v>
      </c>
      <c r="AE13">
        <v>54</v>
      </c>
      <c r="AF13">
        <v>87</v>
      </c>
      <c r="AG13">
        <v>83</v>
      </c>
      <c r="AH13" t="s">
        <v>36</v>
      </c>
      <c r="AJ13" s="26">
        <f>AVERAGE(C13:AG13)</f>
        <v>81.16129032258064</v>
      </c>
      <c r="AK13" s="14">
        <f>MAX(C13:AG13)</f>
        <v>93</v>
      </c>
      <c r="AL13" s="15">
        <f>MIN(C13:AG13)</f>
        <v>54</v>
      </c>
      <c r="AN13" s="49" t="s">
        <v>83</v>
      </c>
      <c r="AO13" s="48"/>
      <c r="AP13" s="23" t="s">
        <v>79</v>
      </c>
      <c r="AQ13" s="23">
        <f>COUNTIF($C$7:$AG$7,"&gt;=20")</f>
        <v>0</v>
      </c>
      <c r="AR13" s="28"/>
      <c r="AS13" s="28"/>
    </row>
    <row r="14" spans="3:45" ht="12.75">
      <c r="C14" s="1">
        <v>39052</v>
      </c>
      <c r="D14" s="1">
        <v>39053</v>
      </c>
      <c r="E14" s="1">
        <v>39054</v>
      </c>
      <c r="F14" s="1">
        <v>39055</v>
      </c>
      <c r="G14" s="1">
        <v>39056</v>
      </c>
      <c r="H14" s="1">
        <v>39057</v>
      </c>
      <c r="I14" s="1">
        <v>39058</v>
      </c>
      <c r="J14" s="1">
        <v>39059</v>
      </c>
      <c r="K14" s="1">
        <v>39060</v>
      </c>
      <c r="L14" s="1">
        <v>39061</v>
      </c>
      <c r="M14" s="1">
        <v>39062</v>
      </c>
      <c r="N14" s="1">
        <v>39063</v>
      </c>
      <c r="O14" s="1">
        <v>39064</v>
      </c>
      <c r="P14" s="1">
        <v>39065</v>
      </c>
      <c r="Q14" s="1">
        <v>39066</v>
      </c>
      <c r="R14" s="1">
        <v>39067</v>
      </c>
      <c r="S14" s="1">
        <v>39068</v>
      </c>
      <c r="T14" s="1">
        <v>39069</v>
      </c>
      <c r="U14" s="1">
        <v>39070</v>
      </c>
      <c r="V14" s="1">
        <v>39071</v>
      </c>
      <c r="W14" s="1">
        <v>39072</v>
      </c>
      <c r="X14" s="1">
        <v>39073</v>
      </c>
      <c r="Y14" s="1">
        <v>39074</v>
      </c>
      <c r="Z14" s="1">
        <v>39075</v>
      </c>
      <c r="AA14" s="1">
        <v>39076</v>
      </c>
      <c r="AB14" s="1">
        <v>39077</v>
      </c>
      <c r="AC14" s="1">
        <v>39078</v>
      </c>
      <c r="AD14" s="1">
        <v>39079</v>
      </c>
      <c r="AE14" s="1">
        <v>39080</v>
      </c>
      <c r="AF14" s="1">
        <v>39081</v>
      </c>
      <c r="AG14" s="1">
        <v>39082</v>
      </c>
      <c r="AJ14" s="26"/>
      <c r="AK14" s="8"/>
      <c r="AL14" s="10"/>
      <c r="AN14" s="48"/>
      <c r="AO14" s="48"/>
      <c r="AR14" s="28"/>
      <c r="AS14" s="28"/>
    </row>
    <row r="15" spans="1:45" ht="12.75">
      <c r="A15" t="s">
        <v>39</v>
      </c>
      <c r="C15" s="4">
        <v>39</v>
      </c>
      <c r="D15">
        <v>66</v>
      </c>
      <c r="E15">
        <v>80</v>
      </c>
      <c r="F15">
        <v>47</v>
      </c>
      <c r="G15">
        <v>14</v>
      </c>
      <c r="H15">
        <v>35</v>
      </c>
      <c r="I15">
        <v>53</v>
      </c>
      <c r="J15">
        <v>37</v>
      </c>
      <c r="K15">
        <v>53</v>
      </c>
      <c r="L15">
        <v>50</v>
      </c>
      <c r="M15">
        <v>26</v>
      </c>
      <c r="N15">
        <v>24</v>
      </c>
      <c r="O15">
        <v>34</v>
      </c>
      <c r="P15">
        <v>32</v>
      </c>
      <c r="Q15">
        <v>35</v>
      </c>
      <c r="R15">
        <v>19</v>
      </c>
      <c r="S15">
        <v>19</v>
      </c>
      <c r="T15">
        <v>10</v>
      </c>
      <c r="U15">
        <v>10</v>
      </c>
      <c r="V15">
        <v>10</v>
      </c>
      <c r="W15">
        <v>11</v>
      </c>
      <c r="X15">
        <v>10</v>
      </c>
      <c r="Y15">
        <v>11</v>
      </c>
      <c r="Z15">
        <v>10</v>
      </c>
      <c r="AA15">
        <v>6</v>
      </c>
      <c r="AB15">
        <v>16</v>
      </c>
      <c r="AC15">
        <v>11.3</v>
      </c>
      <c r="AD15">
        <v>8</v>
      </c>
      <c r="AE15">
        <v>29</v>
      </c>
      <c r="AF15">
        <v>19</v>
      </c>
      <c r="AG15">
        <v>18</v>
      </c>
      <c r="AH15" t="s">
        <v>50</v>
      </c>
      <c r="AJ15" s="26">
        <f>AVERAGE(C15:AG15)</f>
        <v>27.17096774193548</v>
      </c>
      <c r="AK15" s="8">
        <f>MAX(C15:AG15)</f>
        <v>80</v>
      </c>
      <c r="AL15" s="10">
        <f>MIN(C15:AG15)</f>
        <v>6</v>
      </c>
      <c r="AN15" s="48"/>
      <c r="AO15" s="48"/>
      <c r="AP15" s="29" t="s">
        <v>52</v>
      </c>
      <c r="AQ15" s="29"/>
      <c r="AR15" s="28"/>
      <c r="AS15" s="28"/>
    </row>
    <row r="16" spans="1:43" ht="12.75">
      <c r="A16" t="s">
        <v>5</v>
      </c>
      <c r="C16" s="4">
        <v>32.3</v>
      </c>
      <c r="D16">
        <v>49.8</v>
      </c>
      <c r="E16">
        <v>61.2</v>
      </c>
      <c r="F16">
        <v>38.6</v>
      </c>
      <c r="G16">
        <v>10.5</v>
      </c>
      <c r="H16">
        <v>29</v>
      </c>
      <c r="I16">
        <v>42.1</v>
      </c>
      <c r="J16">
        <v>27.4</v>
      </c>
      <c r="K16">
        <v>41.8</v>
      </c>
      <c r="L16">
        <v>36.7</v>
      </c>
      <c r="M16">
        <v>19.3</v>
      </c>
      <c r="N16">
        <v>19.3</v>
      </c>
      <c r="O16">
        <v>25.7</v>
      </c>
      <c r="P16">
        <v>21.4</v>
      </c>
      <c r="Q16">
        <v>27.4</v>
      </c>
      <c r="R16">
        <v>14.5</v>
      </c>
      <c r="S16">
        <v>12.8</v>
      </c>
      <c r="T16">
        <v>8</v>
      </c>
      <c r="U16">
        <v>8</v>
      </c>
      <c r="V16">
        <v>8.8</v>
      </c>
      <c r="W16">
        <v>8.7</v>
      </c>
      <c r="X16">
        <v>8.2</v>
      </c>
      <c r="Y16">
        <v>7.6</v>
      </c>
      <c r="Z16">
        <v>8</v>
      </c>
      <c r="AA16">
        <v>6</v>
      </c>
      <c r="AB16">
        <v>12.4</v>
      </c>
      <c r="AC16">
        <v>8</v>
      </c>
      <c r="AD16">
        <v>7.2</v>
      </c>
      <c r="AE16">
        <v>23.5</v>
      </c>
      <c r="AF16">
        <v>11.3</v>
      </c>
      <c r="AG16">
        <v>12.6</v>
      </c>
      <c r="AH16" t="s">
        <v>19</v>
      </c>
      <c r="AJ16" s="26">
        <f>AVERAGE(C16:AG16)</f>
        <v>20.906451612903226</v>
      </c>
      <c r="AK16" s="8">
        <f>MAX(C16:AG16)</f>
        <v>61.2</v>
      </c>
      <c r="AL16" s="10">
        <f>MIN(C16:AG16)</f>
        <v>6</v>
      </c>
      <c r="AN16" s="48"/>
      <c r="AO16" s="48"/>
      <c r="AP16" s="23" t="s">
        <v>27</v>
      </c>
      <c r="AQ16" s="23">
        <f>COUNTIF(C15:AG15,"&gt;=61.8")</f>
        <v>2</v>
      </c>
    </row>
    <row r="17" spans="1:43" ht="12.75">
      <c r="A17" t="s">
        <v>40</v>
      </c>
      <c r="C17" s="4">
        <v>8.7</v>
      </c>
      <c r="D17">
        <v>25.1</v>
      </c>
      <c r="E17">
        <v>23.8</v>
      </c>
      <c r="F17">
        <v>11.2</v>
      </c>
      <c r="G17">
        <v>4.7</v>
      </c>
      <c r="H17">
        <v>12.9</v>
      </c>
      <c r="I17">
        <v>16.8</v>
      </c>
      <c r="J17">
        <v>9.7</v>
      </c>
      <c r="K17">
        <v>13.8</v>
      </c>
      <c r="L17">
        <v>22.3</v>
      </c>
      <c r="M17">
        <v>5.3</v>
      </c>
      <c r="N17">
        <v>9.7</v>
      </c>
      <c r="O17">
        <v>13.3</v>
      </c>
      <c r="P17">
        <v>10.7</v>
      </c>
      <c r="Q17">
        <v>14.2</v>
      </c>
      <c r="R17">
        <v>8</v>
      </c>
      <c r="S17">
        <v>6.1</v>
      </c>
      <c r="T17">
        <v>3.5</v>
      </c>
      <c r="U17">
        <v>1.6</v>
      </c>
      <c r="V17">
        <v>1.1</v>
      </c>
      <c r="W17">
        <v>2</v>
      </c>
      <c r="X17">
        <v>2</v>
      </c>
      <c r="Y17">
        <v>2.3</v>
      </c>
      <c r="Z17">
        <v>1.7</v>
      </c>
      <c r="AA17">
        <v>1.4</v>
      </c>
      <c r="AB17">
        <v>1.9</v>
      </c>
      <c r="AC17">
        <v>2.6</v>
      </c>
      <c r="AD17">
        <v>1</v>
      </c>
      <c r="AE17">
        <v>5.1</v>
      </c>
      <c r="AF17">
        <v>3.2</v>
      </c>
      <c r="AG17">
        <v>5.1</v>
      </c>
      <c r="AH17" t="s">
        <v>51</v>
      </c>
      <c r="AJ17" s="26">
        <f>AVERAGE(C17:AG17)</f>
        <v>8.090322580645159</v>
      </c>
      <c r="AK17" s="8">
        <f>MAX(C17:AG17)</f>
        <v>25.1</v>
      </c>
      <c r="AL17" s="10">
        <f>MIN(C17:AG17)</f>
        <v>1</v>
      </c>
      <c r="AN17" s="48"/>
      <c r="AO17" s="48"/>
      <c r="AP17" s="8" t="s">
        <v>28</v>
      </c>
      <c r="AQ17" s="8">
        <f>COUNTIF(C15:AG15,"&gt;=49.9")-COUNTIF(C15:AG15,"&gt;61.7")</f>
        <v>3</v>
      </c>
    </row>
    <row r="18" spans="1:43" ht="12.75">
      <c r="A18" t="s">
        <v>37</v>
      </c>
      <c r="C18" s="4">
        <v>5.9</v>
      </c>
      <c r="D18">
        <v>17.9</v>
      </c>
      <c r="E18">
        <v>17.2</v>
      </c>
      <c r="F18">
        <v>8.2</v>
      </c>
      <c r="G18">
        <v>3.1</v>
      </c>
      <c r="H18">
        <v>9.2</v>
      </c>
      <c r="I18">
        <v>12</v>
      </c>
      <c r="J18">
        <v>6.8</v>
      </c>
      <c r="K18">
        <v>9.9</v>
      </c>
      <c r="L18">
        <v>16.1</v>
      </c>
      <c r="M18">
        <v>3.6</v>
      </c>
      <c r="N18">
        <v>6.7</v>
      </c>
      <c r="O18">
        <v>9.5</v>
      </c>
      <c r="P18">
        <v>7.7</v>
      </c>
      <c r="Q18">
        <v>9.8</v>
      </c>
      <c r="R18">
        <v>5.2</v>
      </c>
      <c r="S18">
        <v>4</v>
      </c>
      <c r="T18">
        <v>2.4</v>
      </c>
      <c r="U18">
        <v>0.9</v>
      </c>
      <c r="V18">
        <v>0.6</v>
      </c>
      <c r="W18">
        <v>1.2</v>
      </c>
      <c r="X18">
        <v>1.2</v>
      </c>
      <c r="Y18">
        <v>1.4</v>
      </c>
      <c r="Z18">
        <v>1</v>
      </c>
      <c r="AA18">
        <v>0.8</v>
      </c>
      <c r="AB18">
        <v>1.1</v>
      </c>
      <c r="AC18">
        <v>1.7</v>
      </c>
      <c r="AD18">
        <v>0.6</v>
      </c>
      <c r="AE18">
        <v>3.4</v>
      </c>
      <c r="AF18">
        <v>2</v>
      </c>
      <c r="AG18">
        <v>3.6</v>
      </c>
      <c r="AH18" t="s">
        <v>37</v>
      </c>
      <c r="AJ18" s="26">
        <f>AVERAGE(C18:AG18)</f>
        <v>5.635483870967741</v>
      </c>
      <c r="AK18" s="8">
        <f>MAX(C18:AG18)</f>
        <v>17.9</v>
      </c>
      <c r="AL18" s="10">
        <f>MIN(C18:AG18)</f>
        <v>0.6</v>
      </c>
      <c r="AN18" s="49" t="s">
        <v>84</v>
      </c>
      <c r="AO18" s="48"/>
      <c r="AP18" s="22" t="s">
        <v>29</v>
      </c>
      <c r="AQ18" s="22">
        <f>COUNTIF(C15:AG15,"&gt;=38.8")-COUNTIF(C15:AG15,"&gt;49.8")</f>
        <v>2</v>
      </c>
    </row>
    <row r="19" spans="3:43" ht="12.75">
      <c r="C19" s="1">
        <v>39052</v>
      </c>
      <c r="D19" s="1">
        <v>39053</v>
      </c>
      <c r="E19" s="1">
        <v>39054</v>
      </c>
      <c r="F19" s="1">
        <v>39055</v>
      </c>
      <c r="G19" s="1">
        <v>39056</v>
      </c>
      <c r="H19" s="1">
        <v>39057</v>
      </c>
      <c r="I19" s="1">
        <v>39058</v>
      </c>
      <c r="J19" s="1">
        <v>39059</v>
      </c>
      <c r="K19" s="1">
        <v>39060</v>
      </c>
      <c r="L19" s="1">
        <v>39061</v>
      </c>
      <c r="M19" s="1">
        <v>39062</v>
      </c>
      <c r="N19" s="1">
        <v>39063</v>
      </c>
      <c r="O19" s="1">
        <v>39064</v>
      </c>
      <c r="P19" s="1">
        <v>39065</v>
      </c>
      <c r="Q19" s="1">
        <v>39066</v>
      </c>
      <c r="R19" s="1">
        <v>39067</v>
      </c>
      <c r="S19" s="1">
        <v>39068</v>
      </c>
      <c r="T19" s="1">
        <v>39069</v>
      </c>
      <c r="U19" s="1">
        <v>39070</v>
      </c>
      <c r="V19" s="1">
        <v>39071</v>
      </c>
      <c r="W19" s="1">
        <v>39072</v>
      </c>
      <c r="X19" s="1">
        <v>39073</v>
      </c>
      <c r="Y19" s="1">
        <v>39074</v>
      </c>
      <c r="Z19" s="1">
        <v>39075</v>
      </c>
      <c r="AA19" s="1">
        <v>39076</v>
      </c>
      <c r="AB19" s="1">
        <v>39077</v>
      </c>
      <c r="AC19" s="1">
        <v>39078</v>
      </c>
      <c r="AD19" s="1">
        <v>39079</v>
      </c>
      <c r="AE19" s="1">
        <v>39080</v>
      </c>
      <c r="AF19" s="1">
        <v>39081</v>
      </c>
      <c r="AG19" s="1">
        <v>39082</v>
      </c>
      <c r="AJ19" s="26"/>
      <c r="AK19" s="8"/>
      <c r="AL19" s="10"/>
      <c r="AN19" s="48"/>
      <c r="AO19" s="48"/>
      <c r="AP19" s="21" t="s">
        <v>30</v>
      </c>
      <c r="AQ19" s="21">
        <f>COUNTIF(C15:AG15,"&gt;=28.6")-COUNTIF(C15:AG15,"&gt;38.7")</f>
        <v>6</v>
      </c>
    </row>
    <row r="20" spans="1:43" ht="12.75">
      <c r="A20" t="s">
        <v>7</v>
      </c>
      <c r="C20" s="4">
        <v>1018.1</v>
      </c>
      <c r="D20" s="4">
        <v>1019.7</v>
      </c>
      <c r="E20" s="4">
        <v>1012.7</v>
      </c>
      <c r="F20" s="4">
        <v>1028.2</v>
      </c>
      <c r="G20" s="4">
        <v>1028.2</v>
      </c>
      <c r="H20" s="4">
        <v>1027.2</v>
      </c>
      <c r="I20" s="4">
        <v>1018.7</v>
      </c>
      <c r="J20" s="4">
        <v>1017.4</v>
      </c>
      <c r="K20" s="4">
        <v>1005.8</v>
      </c>
      <c r="L20" s="4">
        <v>1012.3</v>
      </c>
      <c r="M20" s="4">
        <v>1026.6</v>
      </c>
      <c r="N20" s="4">
        <v>1034.1</v>
      </c>
      <c r="O20" s="4">
        <v>1036.7</v>
      </c>
      <c r="P20" s="4">
        <v>1036.1</v>
      </c>
      <c r="Q20" s="4">
        <v>1032.3</v>
      </c>
      <c r="R20" s="4">
        <v>1032.5</v>
      </c>
      <c r="S20" s="4">
        <v>1032.1</v>
      </c>
      <c r="T20" s="4">
        <v>1035.6</v>
      </c>
      <c r="U20" s="4">
        <v>1041.5</v>
      </c>
      <c r="V20" s="4">
        <v>1040.3</v>
      </c>
      <c r="W20" s="4">
        <v>1035</v>
      </c>
      <c r="X20" s="4">
        <v>1031.5</v>
      </c>
      <c r="Y20" s="4">
        <v>1030.9</v>
      </c>
      <c r="Z20" s="4">
        <v>1030.5</v>
      </c>
      <c r="AA20" s="4">
        <v>1029.8</v>
      </c>
      <c r="AB20" s="4">
        <v>1034.4</v>
      </c>
      <c r="AC20" s="4">
        <v>1037.4</v>
      </c>
      <c r="AD20" s="4">
        <v>1037.2</v>
      </c>
      <c r="AE20" s="4">
        <v>1032.8</v>
      </c>
      <c r="AF20" s="4">
        <v>1030</v>
      </c>
      <c r="AG20" s="4">
        <v>1031.4</v>
      </c>
      <c r="AH20" t="s">
        <v>20</v>
      </c>
      <c r="AJ20" s="26">
        <f>AVERAGE(C20:AG20)</f>
        <v>1028.9354838709678</v>
      </c>
      <c r="AK20" s="8">
        <f>MAX(C20:AG20)</f>
        <v>1041.5</v>
      </c>
      <c r="AL20" s="10">
        <f>MIN(C20:AG20)</f>
        <v>1005.8</v>
      </c>
      <c r="AN20" s="48"/>
      <c r="AO20" s="48"/>
      <c r="AP20" s="24" t="s">
        <v>31</v>
      </c>
      <c r="AQ20" s="25">
        <f>COUNTIF(C15:AG15,"&gt;=19.5")-COUNTIF(C15:AG15,"&gt;28.5")</f>
        <v>2</v>
      </c>
    </row>
    <row r="21" spans="1:43" ht="12.75">
      <c r="A21" t="s">
        <v>8</v>
      </c>
      <c r="C21" s="4">
        <v>1013.7</v>
      </c>
      <c r="D21" s="4">
        <v>1006.6</v>
      </c>
      <c r="E21" s="4">
        <v>999.5</v>
      </c>
      <c r="F21" s="4">
        <v>1010.9</v>
      </c>
      <c r="G21" s="4">
        <v>1023.5</v>
      </c>
      <c r="H21" s="4">
        <v>1021.1</v>
      </c>
      <c r="I21" s="4">
        <v>1007.9</v>
      </c>
      <c r="J21" s="4">
        <v>1008.2</v>
      </c>
      <c r="K21" s="4">
        <v>999.8</v>
      </c>
      <c r="L21" s="4">
        <v>998.8</v>
      </c>
      <c r="M21" s="4">
        <v>1014.7</v>
      </c>
      <c r="N21" s="4">
        <v>1028.3</v>
      </c>
      <c r="O21" s="4">
        <v>1033.3</v>
      </c>
      <c r="P21" s="4">
        <v>1029.9</v>
      </c>
      <c r="Q21" s="4">
        <v>1027.8</v>
      </c>
      <c r="R21" s="4">
        <v>1030.5</v>
      </c>
      <c r="S21" s="4">
        <v>1027.9</v>
      </c>
      <c r="T21" s="4">
        <v>1032.9</v>
      </c>
      <c r="U21" s="4">
        <v>1037.4</v>
      </c>
      <c r="V21" s="4">
        <v>1035.3</v>
      </c>
      <c r="W21" s="4">
        <v>1030.5</v>
      </c>
      <c r="X21" s="4">
        <v>1029.1</v>
      </c>
      <c r="Y21" s="4">
        <v>1028.4</v>
      </c>
      <c r="Z21" s="4">
        <v>1028.8</v>
      </c>
      <c r="AA21" s="4">
        <v>1024.2</v>
      </c>
      <c r="AB21" s="4">
        <v>1025.2</v>
      </c>
      <c r="AC21" s="4">
        <v>1034.3</v>
      </c>
      <c r="AD21" s="4">
        <v>1033.4</v>
      </c>
      <c r="AE21" s="4">
        <v>1024.8</v>
      </c>
      <c r="AF21" s="4">
        <v>1024.6</v>
      </c>
      <c r="AG21" s="4">
        <v>1028.2</v>
      </c>
      <c r="AH21" t="s">
        <v>21</v>
      </c>
      <c r="AJ21" s="26">
        <f>AVERAGE(C21:AG21)</f>
        <v>1022.5645161290323</v>
      </c>
      <c r="AK21" s="8">
        <f>MAX(C21:AG21)</f>
        <v>1037.4</v>
      </c>
      <c r="AL21" s="10">
        <f>MIN(C21:AG21)</f>
        <v>998.8</v>
      </c>
      <c r="AN21" s="48"/>
      <c r="AO21" s="48"/>
      <c r="AP21" s="6" t="s">
        <v>32</v>
      </c>
      <c r="AQ21" s="6">
        <f>COUNTIF(C15:AG15,"&gt;=12.0")-COUNTIF(C15:AG15,"&gt;19.4")</f>
        <v>6</v>
      </c>
    </row>
    <row r="22" spans="1:43" ht="12.75">
      <c r="A22" t="s">
        <v>38</v>
      </c>
      <c r="C22" s="4">
        <v>1015.8</v>
      </c>
      <c r="D22" s="4">
        <v>1014.8</v>
      </c>
      <c r="E22" s="4">
        <v>1006.4</v>
      </c>
      <c r="F22" s="4">
        <v>1021.4</v>
      </c>
      <c r="G22" s="4">
        <v>1025.7</v>
      </c>
      <c r="H22" s="4">
        <v>1024.1</v>
      </c>
      <c r="I22" s="4">
        <v>1011.5</v>
      </c>
      <c r="J22" s="4">
        <v>1013</v>
      </c>
      <c r="K22" s="4">
        <v>1001.9</v>
      </c>
      <c r="L22" s="4">
        <v>1005.7</v>
      </c>
      <c r="M22" s="4">
        <v>1022</v>
      </c>
      <c r="N22" s="4">
        <v>1032.1</v>
      </c>
      <c r="O22" s="4">
        <v>1034.9</v>
      </c>
      <c r="P22" s="4">
        <v>1033</v>
      </c>
      <c r="Q22" s="4">
        <v>1030.2</v>
      </c>
      <c r="R22" s="4">
        <v>1031.5</v>
      </c>
      <c r="S22" s="4">
        <v>1030.1</v>
      </c>
      <c r="T22" s="4">
        <v>1034.3</v>
      </c>
      <c r="U22" s="4">
        <v>1040</v>
      </c>
      <c r="V22" s="4">
        <v>1037.5</v>
      </c>
      <c r="W22" s="4">
        <v>1032.5</v>
      </c>
      <c r="X22" s="4">
        <v>1030.3</v>
      </c>
      <c r="Y22" s="4">
        <v>1029.6</v>
      </c>
      <c r="Z22" s="4">
        <v>1029.6</v>
      </c>
      <c r="AA22" s="4">
        <v>1026.6</v>
      </c>
      <c r="AB22" s="4">
        <v>1029.9</v>
      </c>
      <c r="AC22" s="4">
        <v>1036</v>
      </c>
      <c r="AD22" s="4">
        <v>1035.3</v>
      </c>
      <c r="AE22" s="4">
        <v>1028.7</v>
      </c>
      <c r="AF22" s="4">
        <v>1027.2</v>
      </c>
      <c r="AG22" s="4">
        <v>1030</v>
      </c>
      <c r="AH22" t="s">
        <v>38</v>
      </c>
      <c r="AJ22" s="26">
        <f>AVERAGE(C22:AG22)</f>
        <v>1025.858064516129</v>
      </c>
      <c r="AK22" s="8">
        <f>MAX(C22:AG22)</f>
        <v>1040</v>
      </c>
      <c r="AL22" s="10">
        <f>MIN(C22:AG22)</f>
        <v>1001.9</v>
      </c>
      <c r="AN22" s="48"/>
      <c r="AO22" s="48"/>
      <c r="AP22" s="7" t="s">
        <v>33</v>
      </c>
      <c r="AQ22" s="7">
        <f>COUNTIF(C15:AG15,"&lt;=11.9")</f>
        <v>10</v>
      </c>
    </row>
    <row r="23" spans="3:41" ht="12.75">
      <c r="C23" s="1">
        <v>39052</v>
      </c>
      <c r="D23" s="1">
        <v>39053</v>
      </c>
      <c r="E23" s="1">
        <v>39054</v>
      </c>
      <c r="F23" s="1">
        <v>39055</v>
      </c>
      <c r="G23" s="1">
        <v>39056</v>
      </c>
      <c r="H23" s="1">
        <v>39057</v>
      </c>
      <c r="I23" s="1">
        <v>39058</v>
      </c>
      <c r="J23" s="1">
        <v>39059</v>
      </c>
      <c r="K23" s="1">
        <v>39060</v>
      </c>
      <c r="L23" s="1">
        <v>39061</v>
      </c>
      <c r="M23" s="1">
        <v>39062</v>
      </c>
      <c r="N23" s="1">
        <v>39063</v>
      </c>
      <c r="O23" s="1">
        <v>39064</v>
      </c>
      <c r="P23" s="1">
        <v>39065</v>
      </c>
      <c r="Q23" s="1">
        <v>39066</v>
      </c>
      <c r="R23" s="1">
        <v>39067</v>
      </c>
      <c r="S23" s="1">
        <v>39068</v>
      </c>
      <c r="T23" s="1">
        <v>39069</v>
      </c>
      <c r="U23" s="1">
        <v>39070</v>
      </c>
      <c r="V23" s="1">
        <v>39071</v>
      </c>
      <c r="W23" s="1">
        <v>39072</v>
      </c>
      <c r="X23" s="1">
        <v>39073</v>
      </c>
      <c r="Y23" s="1">
        <v>39074</v>
      </c>
      <c r="Z23" s="1">
        <v>39075</v>
      </c>
      <c r="AA23" s="1">
        <v>39076</v>
      </c>
      <c r="AB23" s="1">
        <v>39077</v>
      </c>
      <c r="AC23" s="1">
        <v>39078</v>
      </c>
      <c r="AD23" s="1">
        <v>39079</v>
      </c>
      <c r="AE23" s="1">
        <v>39080</v>
      </c>
      <c r="AF23" s="1">
        <v>39081</v>
      </c>
      <c r="AG23" s="1">
        <v>39082</v>
      </c>
      <c r="AJ23" s="26"/>
      <c r="AK23" s="8"/>
      <c r="AL23" s="10"/>
      <c r="AN23" s="48"/>
      <c r="AO23" s="48"/>
    </row>
    <row r="24" spans="1:43" ht="12.75">
      <c r="A24" t="s">
        <v>41</v>
      </c>
      <c r="C24" s="4">
        <v>1.2</v>
      </c>
      <c r="D24" s="4">
        <v>1.6</v>
      </c>
      <c r="E24" s="4">
        <v>10.6</v>
      </c>
      <c r="F24" s="4">
        <v>7.2</v>
      </c>
      <c r="G24" s="4">
        <v>0.6</v>
      </c>
      <c r="H24" s="4">
        <v>3.8</v>
      </c>
      <c r="I24" s="4">
        <v>16.6</v>
      </c>
      <c r="J24" s="4">
        <v>4.4</v>
      </c>
      <c r="K24" s="4">
        <v>14.2</v>
      </c>
      <c r="L24" s="4">
        <v>5.8</v>
      </c>
      <c r="M24" s="4">
        <v>14.6</v>
      </c>
      <c r="N24" s="4">
        <v>1.6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0.2</v>
      </c>
      <c r="W24" s="4">
        <v>0.2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4.2</v>
      </c>
      <c r="AG24" s="4">
        <v>0</v>
      </c>
      <c r="AH24" t="s">
        <v>41</v>
      </c>
      <c r="AJ24" s="26">
        <f>AVERAGE(C24:AG24)</f>
        <v>2.8</v>
      </c>
      <c r="AK24" s="8">
        <f>MAX(C24:AG24)</f>
        <v>16.6</v>
      </c>
      <c r="AL24" s="10">
        <f>MIN(C24:AG24)</f>
        <v>0</v>
      </c>
      <c r="AM24" t="s">
        <v>54</v>
      </c>
      <c r="AN24" s="50" t="s">
        <v>58</v>
      </c>
      <c r="AO24" s="48"/>
      <c r="AP24" s="33" t="s">
        <v>34</v>
      </c>
      <c r="AQ24" s="34"/>
    </row>
    <row r="25" spans="1:43" ht="12.75">
      <c r="A25" t="s">
        <v>9</v>
      </c>
      <c r="C25" s="4">
        <v>1.2</v>
      </c>
      <c r="D25" s="4">
        <v>2.8</v>
      </c>
      <c r="E25" s="4">
        <v>13.4</v>
      </c>
      <c r="F25" s="4">
        <v>20.6</v>
      </c>
      <c r="G25" s="4">
        <v>21.2</v>
      </c>
      <c r="H25" s="4">
        <v>25</v>
      </c>
      <c r="I25" s="4">
        <v>41.6</v>
      </c>
      <c r="J25" s="4">
        <v>46</v>
      </c>
      <c r="K25" s="4">
        <v>60.2</v>
      </c>
      <c r="L25" s="4">
        <v>66</v>
      </c>
      <c r="M25" s="4">
        <v>80.6</v>
      </c>
      <c r="N25" s="4">
        <v>82.2</v>
      </c>
      <c r="O25" s="4">
        <v>82.2</v>
      </c>
      <c r="P25" s="4">
        <v>82.2</v>
      </c>
      <c r="Q25" s="4">
        <v>82.2</v>
      </c>
      <c r="R25" s="4">
        <v>82.2</v>
      </c>
      <c r="S25" s="4">
        <v>82.2</v>
      </c>
      <c r="T25" s="4">
        <v>82.2</v>
      </c>
      <c r="U25" s="4">
        <v>82.2</v>
      </c>
      <c r="V25" s="4">
        <v>82.4</v>
      </c>
      <c r="W25" s="4">
        <v>82.6</v>
      </c>
      <c r="X25" s="4">
        <v>82.6</v>
      </c>
      <c r="Y25" s="4">
        <v>82.6</v>
      </c>
      <c r="Z25" s="4">
        <v>82.6</v>
      </c>
      <c r="AA25" s="4">
        <v>82.6</v>
      </c>
      <c r="AB25" s="4">
        <v>82.6</v>
      </c>
      <c r="AC25" s="4">
        <v>82.6</v>
      </c>
      <c r="AD25" s="4">
        <v>82.6</v>
      </c>
      <c r="AE25" s="4">
        <v>82.6</v>
      </c>
      <c r="AF25" s="4">
        <v>86.8</v>
      </c>
      <c r="AG25" s="4">
        <v>86.8</v>
      </c>
      <c r="AH25" t="s">
        <v>22</v>
      </c>
      <c r="AJ25" s="27"/>
      <c r="AK25" s="7"/>
      <c r="AL25" s="7"/>
      <c r="AM25" s="12">
        <f>MAX(C25:AG25)</f>
        <v>86.8</v>
      </c>
      <c r="AN25" s="49" t="s">
        <v>85</v>
      </c>
      <c r="AO25" s="48"/>
      <c r="AP25" s="35" t="s">
        <v>61</v>
      </c>
      <c r="AQ25" s="35">
        <f>COUNTIF($C$36:$AG$36,"&gt;0")</f>
        <v>24</v>
      </c>
    </row>
    <row r="26" spans="1:43" ht="12.75">
      <c r="A26" t="s">
        <v>42</v>
      </c>
      <c r="C26" s="4">
        <v>1.6</v>
      </c>
      <c r="D26" s="4">
        <v>2.4</v>
      </c>
      <c r="E26" s="4">
        <v>15.2</v>
      </c>
      <c r="F26" s="4">
        <v>3.4</v>
      </c>
      <c r="G26" s="4">
        <v>2.4</v>
      </c>
      <c r="H26" s="4">
        <v>2.4</v>
      </c>
      <c r="I26" s="4">
        <v>9.4</v>
      </c>
      <c r="J26" s="4">
        <v>5.6</v>
      </c>
      <c r="K26" s="4">
        <v>13.6</v>
      </c>
      <c r="L26" s="4">
        <v>3.8</v>
      </c>
      <c r="M26" s="4">
        <v>3.8</v>
      </c>
      <c r="N26" s="4">
        <v>0.4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0.2</v>
      </c>
      <c r="W26" s="4">
        <v>0.2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2.2</v>
      </c>
      <c r="AG26" s="4">
        <v>0</v>
      </c>
      <c r="AH26" t="s">
        <v>42</v>
      </c>
      <c r="AJ26" s="26">
        <f>AVERAGE(C26:AG26)</f>
        <v>2.148387096774193</v>
      </c>
      <c r="AK26" s="8">
        <f>MAX(C26:AG26)</f>
        <v>15.2</v>
      </c>
      <c r="AL26" s="10">
        <f>MIN(C26:AG26)</f>
        <v>0</v>
      </c>
      <c r="AN26" s="48"/>
      <c r="AO26" s="48"/>
      <c r="AP26" s="36" t="s">
        <v>62</v>
      </c>
      <c r="AQ26" s="36">
        <f>COUNTIF($C$36:$AG$36,"&gt;=1")</f>
        <v>23</v>
      </c>
    </row>
    <row r="27" spans="3:43" ht="12.75">
      <c r="C27" s="1">
        <v>39052</v>
      </c>
      <c r="D27" s="1">
        <v>39053</v>
      </c>
      <c r="E27" s="1">
        <v>39054</v>
      </c>
      <c r="F27" s="1">
        <v>39055</v>
      </c>
      <c r="G27" s="1">
        <v>39056</v>
      </c>
      <c r="H27" s="1">
        <v>39057</v>
      </c>
      <c r="I27" s="1">
        <v>39058</v>
      </c>
      <c r="J27" s="1">
        <v>39059</v>
      </c>
      <c r="K27" s="1">
        <v>39060</v>
      </c>
      <c r="L27" s="1">
        <v>39061</v>
      </c>
      <c r="M27" s="1">
        <v>39062</v>
      </c>
      <c r="N27" s="1">
        <v>39063</v>
      </c>
      <c r="O27" s="1">
        <v>39064</v>
      </c>
      <c r="P27" s="1">
        <v>39065</v>
      </c>
      <c r="Q27" s="1">
        <v>39066</v>
      </c>
      <c r="R27" s="1">
        <v>39067</v>
      </c>
      <c r="S27" s="1">
        <v>39068</v>
      </c>
      <c r="T27" s="1">
        <v>39069</v>
      </c>
      <c r="U27" s="1">
        <v>39070</v>
      </c>
      <c r="V27" s="1">
        <v>39071</v>
      </c>
      <c r="W27" s="1">
        <v>39072</v>
      </c>
      <c r="X27" s="1">
        <v>39073</v>
      </c>
      <c r="Y27" s="1">
        <v>39074</v>
      </c>
      <c r="Z27" s="1">
        <v>39075</v>
      </c>
      <c r="AA27" s="1">
        <v>39076</v>
      </c>
      <c r="AB27" s="1">
        <v>39077</v>
      </c>
      <c r="AC27" s="1">
        <v>39078</v>
      </c>
      <c r="AD27" s="1">
        <v>39079</v>
      </c>
      <c r="AE27" s="1">
        <v>39080</v>
      </c>
      <c r="AF27" s="1">
        <v>39081</v>
      </c>
      <c r="AG27" s="1">
        <v>39082</v>
      </c>
      <c r="AJ27" s="26"/>
      <c r="AK27" s="8"/>
      <c r="AL27" s="10"/>
      <c r="AN27" s="48"/>
      <c r="AO27" s="48"/>
      <c r="AP27" s="37" t="s">
        <v>63</v>
      </c>
      <c r="AQ27" s="38">
        <f>COUNTIF($C$36:$AG$36,"&gt;=5")</f>
        <v>21</v>
      </c>
    </row>
    <row r="28" spans="1:43" ht="12.75">
      <c r="A28" t="s">
        <v>10</v>
      </c>
      <c r="C28" s="5">
        <v>0.013194444444444444</v>
      </c>
      <c r="D28" s="5">
        <v>0.029166666666666664</v>
      </c>
      <c r="E28" s="5">
        <v>0.003472222222222222</v>
      </c>
      <c r="F28" s="5">
        <v>0</v>
      </c>
      <c r="G28" s="5">
        <v>0.15138888888888888</v>
      </c>
      <c r="H28" s="5">
        <v>0.029166666666666664</v>
      </c>
      <c r="I28" s="5">
        <v>0</v>
      </c>
      <c r="J28" s="5">
        <v>0.042361111111111106</v>
      </c>
      <c r="K28" s="5">
        <v>0.0006944444444444445</v>
      </c>
      <c r="L28" s="5">
        <v>0</v>
      </c>
      <c r="M28" s="5">
        <v>0</v>
      </c>
      <c r="N28" s="5">
        <v>0</v>
      </c>
      <c r="O28" s="5">
        <v>0.003472222222222222</v>
      </c>
      <c r="P28" s="5">
        <v>0.16597222222222222</v>
      </c>
      <c r="Q28" s="5">
        <v>0.13333333333333333</v>
      </c>
      <c r="R28" s="5">
        <v>0.04305555555555556</v>
      </c>
      <c r="S28" s="5">
        <v>0.036111111111111115</v>
      </c>
      <c r="T28" s="5">
        <v>0.02847222222222222</v>
      </c>
      <c r="U28" s="5">
        <v>0.16875</v>
      </c>
      <c r="V28" s="5">
        <v>0.1451388888888889</v>
      </c>
      <c r="W28" s="5">
        <v>0.1423611111111111</v>
      </c>
      <c r="X28" s="5">
        <v>0.125</v>
      </c>
      <c r="Y28" s="5">
        <v>0.13958333333333334</v>
      </c>
      <c r="Z28" s="5">
        <v>0.13819444444444443</v>
      </c>
      <c r="AA28" s="5">
        <v>0.1326388888888889</v>
      </c>
      <c r="AB28" s="5">
        <v>0.017361111111111112</v>
      </c>
      <c r="AC28" s="5">
        <v>0.11388888888888889</v>
      </c>
      <c r="AD28" s="5">
        <v>0.14652777777777778</v>
      </c>
      <c r="AE28" s="5">
        <v>0.13680555555555554</v>
      </c>
      <c r="AF28" s="5">
        <v>0.03680555555555556</v>
      </c>
      <c r="AG28" s="5">
        <v>0.06875</v>
      </c>
      <c r="AH28" t="s">
        <v>10</v>
      </c>
      <c r="AJ28" s="32">
        <f>AVERAGE(C28:AG28)</f>
        <v>0.0706989247311828</v>
      </c>
      <c r="AK28" s="16">
        <f>MAX(C28:AG28)</f>
        <v>0.16875</v>
      </c>
      <c r="AL28" s="17">
        <f>MIN(C28:AG28)</f>
        <v>0</v>
      </c>
      <c r="AM28" s="13" t="s">
        <v>56</v>
      </c>
      <c r="AN28" s="49" t="s">
        <v>57</v>
      </c>
      <c r="AO28" s="48"/>
      <c r="AP28" s="39" t="s">
        <v>64</v>
      </c>
      <c r="AQ28" s="39">
        <f>COUNTIF($C$36:$AG$36,"&gt;=10")</f>
        <v>18</v>
      </c>
    </row>
    <row r="29" spans="3:43" ht="12.75">
      <c r="C29" s="1">
        <v>39052</v>
      </c>
      <c r="D29" s="1">
        <v>39053</v>
      </c>
      <c r="E29" s="1">
        <v>39054</v>
      </c>
      <c r="F29" s="1">
        <v>39055</v>
      </c>
      <c r="G29" s="1">
        <v>39056</v>
      </c>
      <c r="H29" s="1">
        <v>39057</v>
      </c>
      <c r="I29" s="1">
        <v>39058</v>
      </c>
      <c r="J29" s="1">
        <v>39059</v>
      </c>
      <c r="K29" s="1">
        <v>39060</v>
      </c>
      <c r="L29" s="1">
        <v>39061</v>
      </c>
      <c r="M29" s="1">
        <v>39062</v>
      </c>
      <c r="N29" s="1">
        <v>39063</v>
      </c>
      <c r="O29" s="1">
        <v>39064</v>
      </c>
      <c r="P29" s="1">
        <v>39065</v>
      </c>
      <c r="Q29" s="1">
        <v>39066</v>
      </c>
      <c r="R29" s="1">
        <v>39067</v>
      </c>
      <c r="S29" s="1">
        <v>39068</v>
      </c>
      <c r="T29" s="1">
        <v>39069</v>
      </c>
      <c r="U29" s="1">
        <v>39070</v>
      </c>
      <c r="V29" s="1">
        <v>39071</v>
      </c>
      <c r="W29" s="1">
        <v>39072</v>
      </c>
      <c r="X29" s="1">
        <v>39073</v>
      </c>
      <c r="Y29" s="1">
        <v>39074</v>
      </c>
      <c r="Z29" s="1">
        <v>39075</v>
      </c>
      <c r="AA29" s="1">
        <v>39076</v>
      </c>
      <c r="AB29" s="1">
        <v>39077</v>
      </c>
      <c r="AC29" s="1">
        <v>39078</v>
      </c>
      <c r="AD29" s="1">
        <v>39079</v>
      </c>
      <c r="AE29" s="1">
        <v>39080</v>
      </c>
      <c r="AF29" s="1">
        <v>39081</v>
      </c>
      <c r="AG29" s="1">
        <v>39082</v>
      </c>
      <c r="AJ29" s="26"/>
      <c r="AK29" s="8"/>
      <c r="AL29" s="10"/>
      <c r="AP29" s="40" t="s">
        <v>65</v>
      </c>
      <c r="AQ29" s="40">
        <f>COUNTIF($C$36:$AG$36,"&gt;=15")</f>
        <v>3</v>
      </c>
    </row>
    <row r="30" spans="1:43" ht="12.75">
      <c r="A30" t="s">
        <v>43</v>
      </c>
      <c r="C30">
        <v>178</v>
      </c>
      <c r="D30">
        <v>526</v>
      </c>
      <c r="E30">
        <v>111</v>
      </c>
      <c r="F30">
        <v>113</v>
      </c>
      <c r="G30">
        <v>378</v>
      </c>
      <c r="H30">
        <v>322</v>
      </c>
      <c r="I30">
        <v>113</v>
      </c>
      <c r="J30">
        <v>399</v>
      </c>
      <c r="K30">
        <v>197</v>
      </c>
      <c r="L30">
        <v>93</v>
      </c>
      <c r="M30">
        <v>137</v>
      </c>
      <c r="N30">
        <v>162</v>
      </c>
      <c r="O30">
        <v>199</v>
      </c>
      <c r="P30">
        <v>399</v>
      </c>
      <c r="Q30">
        <v>543</v>
      </c>
      <c r="R30">
        <v>420</v>
      </c>
      <c r="S30">
        <v>306</v>
      </c>
      <c r="T30">
        <v>204</v>
      </c>
      <c r="U30">
        <v>343</v>
      </c>
      <c r="V30">
        <v>404</v>
      </c>
      <c r="W30">
        <v>397</v>
      </c>
      <c r="X30">
        <v>469</v>
      </c>
      <c r="Y30">
        <v>383</v>
      </c>
      <c r="Z30">
        <v>353</v>
      </c>
      <c r="AA30">
        <v>376</v>
      </c>
      <c r="AB30">
        <v>121</v>
      </c>
      <c r="AC30">
        <v>360</v>
      </c>
      <c r="AD30">
        <v>369</v>
      </c>
      <c r="AE30">
        <v>359</v>
      </c>
      <c r="AF30">
        <v>258</v>
      </c>
      <c r="AG30">
        <v>457</v>
      </c>
      <c r="AH30" t="s">
        <v>47</v>
      </c>
      <c r="AJ30" s="26">
        <f>AVERAGE(C30:AG30)</f>
        <v>304.80645161290323</v>
      </c>
      <c r="AK30" s="8">
        <f>MAX(C30:AG30)</f>
        <v>543</v>
      </c>
      <c r="AL30" s="10">
        <f>MIN(C30:AG30)</f>
        <v>93</v>
      </c>
      <c r="AP30" s="41" t="s">
        <v>66</v>
      </c>
      <c r="AQ30" s="41">
        <f>COUNTIF($C$36:$AG$36,"&gt;=20")</f>
        <v>1</v>
      </c>
    </row>
    <row r="31" spans="1:43" ht="12.75">
      <c r="A31" t="s">
        <v>44</v>
      </c>
      <c r="C31">
        <v>81</v>
      </c>
      <c r="D31">
        <v>100</v>
      </c>
      <c r="E31">
        <v>26</v>
      </c>
      <c r="F31">
        <v>34</v>
      </c>
      <c r="G31">
        <v>125</v>
      </c>
      <c r="H31">
        <v>87</v>
      </c>
      <c r="I31">
        <v>34</v>
      </c>
      <c r="J31">
        <v>84</v>
      </c>
      <c r="K31">
        <v>36</v>
      </c>
      <c r="L31">
        <v>30</v>
      </c>
      <c r="M31">
        <v>48</v>
      </c>
      <c r="N31">
        <v>53</v>
      </c>
      <c r="O31">
        <v>67</v>
      </c>
      <c r="P31">
        <v>125</v>
      </c>
      <c r="Q31">
        <v>160</v>
      </c>
      <c r="R31">
        <v>100</v>
      </c>
      <c r="S31">
        <v>82</v>
      </c>
      <c r="T31">
        <v>89</v>
      </c>
      <c r="U31">
        <v>148</v>
      </c>
      <c r="V31">
        <v>126</v>
      </c>
      <c r="W31">
        <v>126</v>
      </c>
      <c r="X31">
        <v>117</v>
      </c>
      <c r="Y31">
        <v>137</v>
      </c>
      <c r="Z31">
        <v>114</v>
      </c>
      <c r="AA31">
        <v>113</v>
      </c>
      <c r="AB31">
        <v>77</v>
      </c>
      <c r="AC31">
        <v>110</v>
      </c>
      <c r="AD31">
        <v>118</v>
      </c>
      <c r="AE31">
        <v>118</v>
      </c>
      <c r="AF31">
        <v>96</v>
      </c>
      <c r="AG31">
        <v>110</v>
      </c>
      <c r="AH31" t="s">
        <v>44</v>
      </c>
      <c r="AJ31" s="26">
        <f>AVERAGE(C31:AG31)</f>
        <v>92.61290322580645</v>
      </c>
      <c r="AK31" s="8">
        <f>MAX(C31:AG31)</f>
        <v>160</v>
      </c>
      <c r="AL31" s="10">
        <f>MIN(C31:AG31)</f>
        <v>26</v>
      </c>
      <c r="AN31" s="7"/>
      <c r="AP31" s="42" t="s">
        <v>67</v>
      </c>
      <c r="AQ31" s="42">
        <f>COUNTIF($C$36:$AG$36,"&gt;=30")</f>
        <v>0</v>
      </c>
    </row>
    <row r="32" spans="3:43" ht="12.75">
      <c r="C32" s="1">
        <v>39052</v>
      </c>
      <c r="D32" s="1">
        <v>39053</v>
      </c>
      <c r="E32" s="1">
        <v>39054</v>
      </c>
      <c r="F32" s="1">
        <v>39055</v>
      </c>
      <c r="G32" s="1">
        <v>39056</v>
      </c>
      <c r="H32" s="1">
        <v>39057</v>
      </c>
      <c r="I32" s="1">
        <v>39058</v>
      </c>
      <c r="J32" s="1">
        <v>39059</v>
      </c>
      <c r="K32" s="1">
        <v>39060</v>
      </c>
      <c r="L32" s="1">
        <v>39061</v>
      </c>
      <c r="M32" s="1">
        <v>39062</v>
      </c>
      <c r="N32" s="1">
        <v>39063</v>
      </c>
      <c r="O32" s="1">
        <v>39064</v>
      </c>
      <c r="P32" s="1">
        <v>39065</v>
      </c>
      <c r="Q32" s="1">
        <v>39066</v>
      </c>
      <c r="R32" s="1">
        <v>39067</v>
      </c>
      <c r="S32" s="1">
        <v>39068</v>
      </c>
      <c r="T32" s="1">
        <v>39069</v>
      </c>
      <c r="U32" s="1">
        <v>39070</v>
      </c>
      <c r="V32" s="1">
        <v>39071</v>
      </c>
      <c r="W32" s="1">
        <v>39072</v>
      </c>
      <c r="X32" s="1">
        <v>39073</v>
      </c>
      <c r="Y32" s="1">
        <v>39074</v>
      </c>
      <c r="Z32" s="1">
        <v>39075</v>
      </c>
      <c r="AA32" s="1">
        <v>39076</v>
      </c>
      <c r="AB32" s="1">
        <v>39077</v>
      </c>
      <c r="AC32" s="1">
        <v>39078</v>
      </c>
      <c r="AD32" s="1">
        <v>39079</v>
      </c>
      <c r="AE32" s="1">
        <v>39080</v>
      </c>
      <c r="AF32" s="1">
        <v>39081</v>
      </c>
      <c r="AG32" s="1">
        <v>39082</v>
      </c>
      <c r="AJ32" s="26"/>
      <c r="AK32" s="8"/>
      <c r="AL32" s="10"/>
      <c r="AP32" s="43" t="s">
        <v>68</v>
      </c>
      <c r="AQ32" s="43">
        <f>COUNTIF($C$36:$AG$36,"&gt;=40")</f>
        <v>0</v>
      </c>
    </row>
    <row r="33" spans="1:43" ht="12.75">
      <c r="A33" t="s">
        <v>45</v>
      </c>
      <c r="C33">
        <v>0.8</v>
      </c>
      <c r="D33">
        <v>1</v>
      </c>
      <c r="E33">
        <v>0</v>
      </c>
      <c r="F33">
        <v>0</v>
      </c>
      <c r="G33">
        <v>1.1</v>
      </c>
      <c r="H33">
        <v>0.8</v>
      </c>
      <c r="I33">
        <v>0.5</v>
      </c>
      <c r="J33">
        <v>0.6</v>
      </c>
      <c r="K33">
        <v>0</v>
      </c>
      <c r="L33">
        <v>0</v>
      </c>
      <c r="M33">
        <v>0</v>
      </c>
      <c r="N33">
        <v>0.6</v>
      </c>
      <c r="O33">
        <v>0.6</v>
      </c>
      <c r="P33">
        <v>0.8</v>
      </c>
      <c r="Q33">
        <v>0.8</v>
      </c>
      <c r="R33">
        <v>0.6</v>
      </c>
      <c r="S33">
        <v>0.5</v>
      </c>
      <c r="T33">
        <v>0.7</v>
      </c>
      <c r="U33">
        <v>0.9</v>
      </c>
      <c r="V33">
        <v>0.7</v>
      </c>
      <c r="W33">
        <v>0.8</v>
      </c>
      <c r="X33">
        <v>0.9</v>
      </c>
      <c r="Y33">
        <v>0.9</v>
      </c>
      <c r="Z33">
        <v>0.9</v>
      </c>
      <c r="AA33">
        <v>0.9</v>
      </c>
      <c r="AB33">
        <v>0</v>
      </c>
      <c r="AC33">
        <v>0.8</v>
      </c>
      <c r="AD33">
        <v>0.7</v>
      </c>
      <c r="AE33">
        <v>0.9</v>
      </c>
      <c r="AF33">
        <v>0.6</v>
      </c>
      <c r="AG33">
        <v>0.9</v>
      </c>
      <c r="AH33" t="s">
        <v>48</v>
      </c>
      <c r="AJ33" s="26">
        <f>AVERAGE(C33:AG33)</f>
        <v>0.6225806451612902</v>
      </c>
      <c r="AK33" s="8">
        <f>MAX(C33:AG33)</f>
        <v>1.1</v>
      </c>
      <c r="AL33" s="10">
        <f>MIN(C33:AG33)</f>
        <v>0</v>
      </c>
      <c r="AP33" s="44" t="s">
        <v>69</v>
      </c>
      <c r="AQ33" s="44">
        <f>COUNTIF($C$36:$AG$36,"&gt;=50")</f>
        <v>0</v>
      </c>
    </row>
    <row r="34" spans="1:43" ht="12.75">
      <c r="A34" t="s">
        <v>46</v>
      </c>
      <c r="C34">
        <v>0.6</v>
      </c>
      <c r="D34">
        <v>0.6</v>
      </c>
      <c r="E34">
        <v>0</v>
      </c>
      <c r="F34">
        <v>0</v>
      </c>
      <c r="G34">
        <v>0.8</v>
      </c>
      <c r="H34">
        <v>0.6</v>
      </c>
      <c r="I34">
        <v>0.5</v>
      </c>
      <c r="J34">
        <v>0.5</v>
      </c>
      <c r="K34">
        <v>0</v>
      </c>
      <c r="L34">
        <v>0</v>
      </c>
      <c r="M34">
        <v>0</v>
      </c>
      <c r="N34">
        <v>0.5</v>
      </c>
      <c r="O34">
        <v>0.5</v>
      </c>
      <c r="P34">
        <v>0.8</v>
      </c>
      <c r="Q34">
        <v>0.7</v>
      </c>
      <c r="R34">
        <v>0.5</v>
      </c>
      <c r="S34">
        <v>0.5</v>
      </c>
      <c r="T34">
        <v>0.6</v>
      </c>
      <c r="U34">
        <v>0.7</v>
      </c>
      <c r="V34">
        <v>0.6</v>
      </c>
      <c r="W34">
        <v>0.6</v>
      </c>
      <c r="X34">
        <v>0.7</v>
      </c>
      <c r="Y34">
        <v>0.7</v>
      </c>
      <c r="Z34">
        <v>0.7</v>
      </c>
      <c r="AA34">
        <v>0.8</v>
      </c>
      <c r="AB34">
        <v>0</v>
      </c>
      <c r="AC34">
        <v>0.7</v>
      </c>
      <c r="AD34">
        <v>0.6</v>
      </c>
      <c r="AE34">
        <v>0.7</v>
      </c>
      <c r="AF34">
        <v>0.5</v>
      </c>
      <c r="AG34">
        <v>0.7</v>
      </c>
      <c r="AH34" t="s">
        <v>49</v>
      </c>
      <c r="AJ34" s="26">
        <f>AVERAGE(C34:AG34)</f>
        <v>0.5064516129032256</v>
      </c>
      <c r="AK34" s="8">
        <f>MAX(C34:AG34)</f>
        <v>0.8</v>
      </c>
      <c r="AL34" s="10">
        <f>MIN(C34:AG34)</f>
        <v>0</v>
      </c>
      <c r="AP34" s="45" t="s">
        <v>70</v>
      </c>
      <c r="AQ34" s="45">
        <f>COUNTIF($C$36:$AG$36,"&gt;=75")</f>
        <v>0</v>
      </c>
    </row>
    <row r="35" spans="3:43" ht="12.75">
      <c r="C35" s="1">
        <v>39052</v>
      </c>
      <c r="D35" s="1">
        <v>39053</v>
      </c>
      <c r="E35" s="1">
        <v>39054</v>
      </c>
      <c r="F35" s="1">
        <v>39055</v>
      </c>
      <c r="G35" s="1">
        <v>39056</v>
      </c>
      <c r="H35" s="1">
        <v>39057</v>
      </c>
      <c r="I35" s="1">
        <v>39058</v>
      </c>
      <c r="J35" s="1">
        <v>39059</v>
      </c>
      <c r="K35" s="1">
        <v>39060</v>
      </c>
      <c r="L35" s="1">
        <v>39061</v>
      </c>
      <c r="M35" s="1">
        <v>39062</v>
      </c>
      <c r="N35" s="1">
        <v>39063</v>
      </c>
      <c r="O35" s="1">
        <v>39064</v>
      </c>
      <c r="P35" s="1">
        <v>39065</v>
      </c>
      <c r="Q35" s="1">
        <v>39066</v>
      </c>
      <c r="R35" s="1">
        <v>39067</v>
      </c>
      <c r="S35" s="1">
        <v>39068</v>
      </c>
      <c r="T35" s="1">
        <v>39069</v>
      </c>
      <c r="U35" s="1">
        <v>39070</v>
      </c>
      <c r="V35" s="1">
        <v>39071</v>
      </c>
      <c r="W35" s="1">
        <v>39072</v>
      </c>
      <c r="X35" s="1">
        <v>39073</v>
      </c>
      <c r="Y35" s="1">
        <v>39074</v>
      </c>
      <c r="Z35" s="1">
        <v>39075</v>
      </c>
      <c r="AA35" s="1">
        <v>39076</v>
      </c>
      <c r="AB35" s="1">
        <v>39077</v>
      </c>
      <c r="AC35" s="1">
        <v>39078</v>
      </c>
      <c r="AD35" s="1">
        <v>39079</v>
      </c>
      <c r="AE35" s="1">
        <v>39080</v>
      </c>
      <c r="AF35" s="1">
        <v>39081</v>
      </c>
      <c r="AG35" s="1">
        <v>39082</v>
      </c>
      <c r="AJ35" s="26"/>
      <c r="AK35" s="8"/>
      <c r="AL35" s="10"/>
      <c r="AP35" s="46" t="s">
        <v>71</v>
      </c>
      <c r="AQ35" s="46">
        <f>COUNTIF($C$36:$AG$36,"&gt;=100")</f>
        <v>0</v>
      </c>
    </row>
    <row r="36" spans="1:38" ht="12.75">
      <c r="A36" t="s">
        <v>11</v>
      </c>
      <c r="C36" s="4">
        <v>0</v>
      </c>
      <c r="D36" s="4">
        <v>0</v>
      </c>
      <c r="E36" s="4">
        <v>0</v>
      </c>
      <c r="F36" s="4">
        <v>2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0.5</v>
      </c>
      <c r="M36" s="4">
        <v>16</v>
      </c>
      <c r="N36" s="4">
        <v>20</v>
      </c>
      <c r="O36" s="4">
        <v>13</v>
      </c>
      <c r="P36" s="4">
        <v>12.5</v>
      </c>
      <c r="Q36" s="4">
        <v>12</v>
      </c>
      <c r="R36" s="4">
        <v>11.5</v>
      </c>
      <c r="S36" s="4">
        <v>11</v>
      </c>
      <c r="T36" s="4">
        <v>11</v>
      </c>
      <c r="U36" s="4">
        <v>11</v>
      </c>
      <c r="V36" s="4">
        <v>11</v>
      </c>
      <c r="W36" s="4">
        <v>11</v>
      </c>
      <c r="X36" s="4">
        <v>10.5</v>
      </c>
      <c r="Y36" s="4">
        <v>10.5</v>
      </c>
      <c r="Z36" s="4">
        <v>10.5</v>
      </c>
      <c r="AA36" s="4">
        <v>10</v>
      </c>
      <c r="AB36" s="4">
        <v>10</v>
      </c>
      <c r="AC36" s="4">
        <v>9.5</v>
      </c>
      <c r="AD36" s="4">
        <v>9.5</v>
      </c>
      <c r="AE36" s="4">
        <v>9.5</v>
      </c>
      <c r="AF36" s="4">
        <v>15</v>
      </c>
      <c r="AG36" s="4">
        <v>13</v>
      </c>
      <c r="AH36" t="s">
        <v>11</v>
      </c>
      <c r="AJ36" s="26">
        <f>AVERAGE(C36:AG36)</f>
        <v>8.112903225806452</v>
      </c>
      <c r="AK36" s="8">
        <f>MAX(C36:AG36)</f>
        <v>20</v>
      </c>
      <c r="AL36" s="10">
        <f>MIN(C36:AG36)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</dc:creator>
  <cp:keywords/>
  <dc:description/>
  <cp:lastModifiedBy>Walther Silas</cp:lastModifiedBy>
  <dcterms:created xsi:type="dcterms:W3CDTF">2006-01-02T10:36:20Z</dcterms:created>
  <dcterms:modified xsi:type="dcterms:W3CDTF">2011-11-03T09:36:24Z</dcterms:modified>
  <cp:category/>
  <cp:version/>
  <cp:contentType/>
  <cp:contentStatus/>
</cp:coreProperties>
</file>