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0" yWindow="65491" windowWidth="15735" windowHeight="13125" activeTab="0"/>
  </bookViews>
  <sheets>
    <sheet name="Übersicht" sheetId="1" r:id="rId1"/>
  </sheets>
  <definedNames>
    <definedName name="_xlnm.Print_Area" localSheetId="0">'Übersicht'!$A$1:$CF$43</definedName>
  </definedNames>
  <calcPr fullCalcOnLoad="1"/>
</workbook>
</file>

<file path=xl/sharedStrings.xml><?xml version="1.0" encoding="utf-8"?>
<sst xmlns="http://schemas.openxmlformats.org/spreadsheetml/2006/main" count="129" uniqueCount="106">
  <si>
    <t>Tag</t>
  </si>
  <si>
    <t>1. Dekade</t>
  </si>
  <si>
    <t>2. Dekade</t>
  </si>
  <si>
    <t>3.Dekade</t>
  </si>
  <si>
    <t>Monat</t>
  </si>
  <si>
    <t>Mittel</t>
  </si>
  <si>
    <t>Max</t>
  </si>
  <si>
    <t>Min</t>
  </si>
  <si>
    <t>Ampli-</t>
  </si>
  <si>
    <t>tude</t>
  </si>
  <si>
    <t>Böe</t>
  </si>
  <si>
    <t>Wind</t>
  </si>
  <si>
    <t>Rate</t>
  </si>
  <si>
    <t>UV-Index</t>
  </si>
  <si>
    <t>in cm</t>
  </si>
  <si>
    <t>Schneehöhe</t>
  </si>
  <si>
    <t>Wind-</t>
  </si>
  <si>
    <t>chill</t>
  </si>
  <si>
    <t>Durchschnitte:</t>
  </si>
  <si>
    <t>Maximum:</t>
  </si>
  <si>
    <t>Minimum:</t>
  </si>
  <si>
    <t>Total:</t>
  </si>
  <si>
    <t>Abweichung der Norm:</t>
  </si>
  <si>
    <t>Temperatur-Tage:</t>
  </si>
  <si>
    <t>Abweichung</t>
  </si>
  <si>
    <t>Temperatur Maximum</t>
  </si>
  <si>
    <t>Temperatur Minimum</t>
  </si>
  <si>
    <t>Windchill Minimum</t>
  </si>
  <si>
    <t>Temperatur Mittel</t>
  </si>
  <si>
    <t>Feuchte Maximum</t>
  </si>
  <si>
    <t>Feuchte Minimum</t>
  </si>
  <si>
    <t>Feuchte Mittel</t>
  </si>
  <si>
    <t>Windböe Maximum</t>
  </si>
  <si>
    <t>Windböemaximum-Tage:</t>
  </si>
  <si>
    <t>Wind Maximum</t>
  </si>
  <si>
    <t>&gt;7 Beaufort</t>
  </si>
  <si>
    <t>Windböe Mittel</t>
  </si>
  <si>
    <t>7 Beaufort</t>
  </si>
  <si>
    <t>Wind Mittel</t>
  </si>
  <si>
    <t>6 Beaufort</t>
  </si>
  <si>
    <t>5 Beaufort</t>
  </si>
  <si>
    <t>Luftdruck Maximum</t>
  </si>
  <si>
    <t>4 Beaufort</t>
  </si>
  <si>
    <t>Luftdruck Minimum</t>
  </si>
  <si>
    <t>3 Beaufort</t>
  </si>
  <si>
    <t>Luftdruck Mittel</t>
  </si>
  <si>
    <t>&lt;3 Beaufort</t>
  </si>
  <si>
    <t>Niederschlag Tag</t>
  </si>
  <si>
    <t>Tage &gt;0,9mm</t>
  </si>
  <si>
    <t>Schnee-Tage:</t>
  </si>
  <si>
    <t>Niederschlag im Monat</t>
  </si>
  <si>
    <t>Niederschlagsrate Max.</t>
  </si>
  <si>
    <t>Sonnenscheindauer</t>
  </si>
  <si>
    <t>Solar Maximum</t>
  </si>
  <si>
    <t>Solar Mittel</t>
  </si>
  <si>
    <t>UV-Index Maximum</t>
  </si>
  <si>
    <t>UV-Index Mittel</t>
  </si>
  <si>
    <t>sehr kalte Tage</t>
  </si>
  <si>
    <t>Eistage</t>
  </si>
  <si>
    <t>Frosttage</t>
  </si>
  <si>
    <t>kalte Tage</t>
  </si>
  <si>
    <t>warme Tage</t>
  </si>
  <si>
    <t>Sommertage</t>
  </si>
  <si>
    <t>Hitzetage</t>
  </si>
  <si>
    <t>Tropennacht</t>
  </si>
  <si>
    <r>
      <t>Wetterstation Oberthal</t>
    </r>
    <r>
      <rPr>
        <sz val="9"/>
        <rFont val="Arial"/>
        <family val="2"/>
      </rPr>
      <t xml:space="preserve"> (850m.ü.M.)</t>
    </r>
  </si>
  <si>
    <t>Monatsdiagramm April 2008</t>
  </si>
  <si>
    <r>
      <t>Lufttemperatur</t>
    </r>
    <r>
      <rPr>
        <sz val="9"/>
        <rFont val="Arial"/>
        <family val="0"/>
      </rPr>
      <t xml:space="preserve"> in °C</t>
    </r>
  </si>
  <si>
    <r>
      <t>Luftfeuchtigkeit</t>
    </r>
    <r>
      <rPr>
        <sz val="9"/>
        <rFont val="Arial"/>
        <family val="0"/>
      </rPr>
      <t xml:space="preserve"> in %</t>
    </r>
  </si>
  <si>
    <r>
      <t>Windgeschwindigkeit</t>
    </r>
    <r>
      <rPr>
        <sz val="9"/>
        <rFont val="Arial"/>
        <family val="0"/>
      </rPr>
      <t xml:space="preserve"> in km/h</t>
    </r>
  </si>
  <si>
    <r>
      <t>Luftdruck</t>
    </r>
    <r>
      <rPr>
        <sz val="9"/>
        <rFont val="Arial"/>
        <family val="0"/>
      </rPr>
      <t xml:space="preserve"> in hPa</t>
    </r>
  </si>
  <si>
    <r>
      <t xml:space="preserve">Niederschlag </t>
    </r>
    <r>
      <rPr>
        <sz val="9"/>
        <rFont val="Arial"/>
        <family val="0"/>
      </rPr>
      <t>in mm</t>
    </r>
  </si>
  <si>
    <r>
      <t>Sdauer</t>
    </r>
    <r>
      <rPr>
        <sz val="9"/>
        <rFont val="Arial"/>
        <family val="0"/>
      </rPr>
      <t xml:space="preserve"> h:min</t>
    </r>
  </si>
  <si>
    <r>
      <t>Solar</t>
    </r>
    <r>
      <rPr>
        <sz val="9"/>
        <rFont val="Arial"/>
        <family val="0"/>
      </rPr>
      <t xml:space="preserve"> in W/m2</t>
    </r>
  </si>
  <si>
    <t>102h 30min</t>
  </si>
  <si>
    <t>15 statt 13</t>
  </si>
  <si>
    <t>-47h 30min</t>
  </si>
  <si>
    <t>+/-0</t>
  </si>
  <si>
    <t>+0,5</t>
  </si>
  <si>
    <t>-0,1</t>
  </si>
  <si>
    <t xml:space="preserve">Der April 2008 erwies sich als leicht unterkühlt, zu nass und sonnenarm. Vielleicht ist er ihnen als aussergewöhnlich kalt in Erinnerung geblieben. Das trügt jedoch, da der extrem warme April 2007 auf die Maximaltemperatur bezogen 9,67K wärmer war!
Doch nun zum April 2008: Mit einer Abweichung von -1,91K, bezogen auf die Normwerte von Bern, ist er nur leicht zu kalt ausgefallen. Doch das reichte bereits aus, damit er der kälteste April seit 2005 wurde. Die Minimaltemperatur lag bei -5,6°C, was das bisherige Minimum von -3,2°C deutlich unterbot. Übrigens waren bisher alle Monate des Jahres 2008 kühler als dieselben des Jahres 2007!
Mit 140,4mm Niederschlag, also einer Abweichung von 32,4mm, ist er der erste Monat, der nasser als die Norm ausgefallen ist. Das Jahr ist aber immer noch zu trocken.
Er war ebenfalls der erste Monate mit zu wenig Sonnenschein. Selbst in den zwei vorangehenden Monaten Februar und März schien die Sonne mehr. Jedoch war da ein deutlicher Überschuss zu verzeichnen.
</t>
  </si>
  <si>
    <t>Tmin &lt;= -10°C</t>
  </si>
  <si>
    <t>Tmax &lt;= 0°C</t>
  </si>
  <si>
    <t>Tmin &lt; 0°C</t>
  </si>
  <si>
    <t>Tmax &lt; 10°C</t>
  </si>
  <si>
    <t>Tmax &gt;= 20°C</t>
  </si>
  <si>
    <t>Tmax &gt;= 25°C</t>
  </si>
  <si>
    <t>Tmax &gt;= 30°C</t>
  </si>
  <si>
    <t>Tmin &gt;= 20°C</t>
  </si>
  <si>
    <t>&gt; 0cm</t>
  </si>
  <si>
    <t>&gt;= 1cm</t>
  </si>
  <si>
    <t>&gt;= 5cm</t>
  </si>
  <si>
    <t>&gt;= 10cm</t>
  </si>
  <si>
    <t>&gt;= 15cm</t>
  </si>
  <si>
    <t>&gt;= 20cm</t>
  </si>
  <si>
    <t>&gt;= 30cm</t>
  </si>
  <si>
    <t>&gt;= 40cm</t>
  </si>
  <si>
    <t>&gt;= 50cm</t>
  </si>
  <si>
    <t>&gt;= 75cm</t>
  </si>
  <si>
    <t>&gt;= 100cm</t>
  </si>
  <si>
    <t>-2.44 °C</t>
  </si>
  <si>
    <t>-0.69 °C</t>
  </si>
  <si>
    <t>-1.71 °C</t>
  </si>
  <si>
    <t>+7.04 %</t>
  </si>
  <si>
    <t>-1.67 km/h</t>
  </si>
  <si>
    <t>+32.4 mm</t>
  </si>
</sst>
</file>

<file path=xl/styles.xml><?xml version="1.0" encoding="utf-8"?>
<styleSheet xmlns="http://schemas.openxmlformats.org/spreadsheetml/2006/main">
  <numFmts count="2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7]dddd\,\ d\.\ mmmm\ yyyy"/>
    <numFmt numFmtId="173" formatCode="dd/mm/yyyy;@"/>
    <numFmt numFmtId="174" formatCode="[$-807]d/\ mmmm\ yyyy;@"/>
    <numFmt numFmtId="175" formatCode="0.0"/>
    <numFmt numFmtId="176" formatCode="&quot;Ja&quot;;&quot;Ja&quot;;&quot;Nein&quot;"/>
    <numFmt numFmtId="177" formatCode="&quot;Wahr&quot;;&quot;Wahr&quot;;&quot;Falsch&quot;"/>
    <numFmt numFmtId="178" formatCode="&quot;Ein&quot;;&quot;Ein&quot;;&quot;Aus&quot;"/>
    <numFmt numFmtId="179" formatCode="[$€-2]\ #,##0.00_);[Red]\([$€-2]\ #,##0.00\)"/>
  </numFmts>
  <fonts count="11">
    <font>
      <sz val="10"/>
      <name val="Arial"/>
      <family val="0"/>
    </font>
    <font>
      <b/>
      <sz val="16"/>
      <name val="Arial"/>
      <family val="2"/>
    </font>
    <font>
      <sz val="8"/>
      <name val="Arial"/>
      <family val="0"/>
    </font>
    <font>
      <sz val="9"/>
      <name val="Arial"/>
      <family val="0"/>
    </font>
    <font>
      <b/>
      <sz val="9"/>
      <name val="Arial"/>
      <family val="0"/>
    </font>
    <font>
      <sz val="9"/>
      <color indexed="8"/>
      <name val="Arial"/>
      <family val="0"/>
    </font>
    <font>
      <sz val="9"/>
      <color indexed="9"/>
      <name val="Arial"/>
      <family val="0"/>
    </font>
    <font>
      <b/>
      <sz val="12"/>
      <name val="Arial"/>
      <family val="0"/>
    </font>
    <font>
      <b/>
      <sz val="10"/>
      <name val="Arial"/>
      <family val="0"/>
    </font>
    <font>
      <b/>
      <sz val="9"/>
      <color indexed="8"/>
      <name val="Arial"/>
      <family val="0"/>
    </font>
    <font>
      <b/>
      <sz val="9"/>
      <color indexed="9"/>
      <name val="Arial"/>
      <family val="0"/>
    </font>
  </fonts>
  <fills count="23">
    <fill>
      <patternFill/>
    </fill>
    <fill>
      <patternFill patternType="gray125"/>
    </fill>
    <fill>
      <patternFill patternType="solid">
        <fgColor indexed="43"/>
        <bgColor indexed="64"/>
      </patternFill>
    </fill>
    <fill>
      <patternFill patternType="solid">
        <fgColor indexed="53"/>
        <bgColor indexed="64"/>
      </patternFill>
    </fill>
    <fill>
      <patternFill patternType="solid">
        <fgColor indexed="40"/>
        <bgColor indexed="64"/>
      </patternFill>
    </fill>
    <fill>
      <patternFill patternType="solid">
        <fgColor indexed="41"/>
        <bgColor indexed="64"/>
      </patternFill>
    </fill>
    <fill>
      <patternFill patternType="solid">
        <fgColor indexed="12"/>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48"/>
        <bgColor indexed="64"/>
      </patternFill>
    </fill>
    <fill>
      <patternFill patternType="mediumGray">
        <fgColor indexed="41"/>
        <bgColor indexed="9"/>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mediumGray">
        <fgColor indexed="9"/>
        <bgColor indexed="42"/>
      </patternFill>
    </fill>
    <fill>
      <patternFill patternType="mediumGray">
        <fgColor indexed="9"/>
        <bgColor indexed="9"/>
      </patternFill>
    </fill>
    <fill>
      <patternFill patternType="mediumGray">
        <fgColor indexed="9"/>
        <bgColor indexed="41"/>
      </patternFill>
    </fill>
    <fill>
      <patternFill patternType="mediumGray">
        <fgColor indexed="9"/>
        <bgColor indexed="15"/>
      </patternFill>
    </fill>
    <fill>
      <patternFill patternType="solid">
        <fgColor indexed="18"/>
        <bgColor indexed="64"/>
      </patternFill>
    </fill>
  </fills>
  <borders count="1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xf>
    <xf numFmtId="16" fontId="4" fillId="2" borderId="0" xfId="0" applyNumberFormat="1" applyFont="1" applyFill="1" applyAlignment="1">
      <alignment/>
    </xf>
    <xf numFmtId="0" fontId="4" fillId="3" borderId="0" xfId="0" applyFont="1" applyFill="1" applyAlignment="1">
      <alignment/>
    </xf>
    <xf numFmtId="0" fontId="4" fillId="4" borderId="0" xfId="0" applyFont="1" applyFill="1" applyAlignment="1">
      <alignment/>
    </xf>
    <xf numFmtId="0" fontId="4" fillId="5" borderId="0" xfId="0" applyFont="1" applyFill="1" applyAlignment="1">
      <alignment/>
    </xf>
    <xf numFmtId="0" fontId="3" fillId="6" borderId="0" xfId="0" applyFont="1" applyFill="1" applyAlignment="1">
      <alignment/>
    </xf>
    <xf numFmtId="0" fontId="4" fillId="0" borderId="0" xfId="0" applyFont="1" applyFill="1" applyAlignment="1">
      <alignment/>
    </xf>
    <xf numFmtId="0" fontId="3" fillId="0" borderId="0" xfId="0" applyFont="1" applyFill="1" applyAlignment="1">
      <alignment/>
    </xf>
    <xf numFmtId="2" fontId="3" fillId="2" borderId="0" xfId="0" applyNumberFormat="1" applyFont="1" applyFill="1" applyAlignment="1">
      <alignment/>
    </xf>
    <xf numFmtId="0" fontId="3" fillId="3" borderId="0" xfId="0" applyFont="1" applyFill="1" applyAlignment="1">
      <alignment/>
    </xf>
    <xf numFmtId="0" fontId="3" fillId="4" borderId="0" xfId="0" applyFont="1" applyFill="1" applyAlignment="1">
      <alignment/>
    </xf>
    <xf numFmtId="0" fontId="3" fillId="7" borderId="0" xfId="0" applyFont="1" applyFill="1" applyAlignment="1">
      <alignment/>
    </xf>
    <xf numFmtId="0" fontId="3" fillId="8" borderId="0" xfId="0" applyFont="1" applyFill="1" applyAlignment="1">
      <alignment/>
    </xf>
    <xf numFmtId="0" fontId="3" fillId="2" borderId="0" xfId="0" applyFont="1" applyFill="1" applyAlignment="1">
      <alignment/>
    </xf>
    <xf numFmtId="0" fontId="3" fillId="9" borderId="0" xfId="0" applyFont="1" applyFill="1" applyAlignment="1">
      <alignment/>
    </xf>
    <xf numFmtId="0" fontId="3" fillId="3" borderId="0" xfId="0" applyNumberFormat="1" applyFont="1" applyFill="1" applyAlignment="1">
      <alignment/>
    </xf>
    <xf numFmtId="0" fontId="3" fillId="4" borderId="0" xfId="0" applyNumberFormat="1" applyFont="1" applyFill="1" applyAlignment="1">
      <alignment/>
    </xf>
    <xf numFmtId="0" fontId="3" fillId="10" borderId="0" xfId="0" applyFont="1" applyFill="1" applyAlignment="1">
      <alignment/>
    </xf>
    <xf numFmtId="0" fontId="3" fillId="11" borderId="0" xfId="0" applyFont="1" applyFill="1" applyAlignment="1">
      <alignment/>
    </xf>
    <xf numFmtId="0" fontId="6" fillId="0" borderId="0" xfId="0" applyFont="1" applyFill="1" applyAlignment="1">
      <alignment/>
    </xf>
    <xf numFmtId="0" fontId="3" fillId="12" borderId="0" xfId="0" applyFont="1" applyFill="1" applyAlignment="1">
      <alignment/>
    </xf>
    <xf numFmtId="0" fontId="3" fillId="12" borderId="0" xfId="0" applyNumberFormat="1" applyFont="1" applyFill="1" applyAlignment="1">
      <alignment/>
    </xf>
    <xf numFmtId="2" fontId="3" fillId="0" borderId="0" xfId="0" applyNumberFormat="1" applyFont="1" applyFill="1" applyAlignment="1">
      <alignment/>
    </xf>
    <xf numFmtId="0" fontId="3" fillId="5" borderId="0" xfId="0" applyFont="1" applyFill="1" applyAlignment="1">
      <alignment/>
    </xf>
    <xf numFmtId="20" fontId="3" fillId="2" borderId="0" xfId="0" applyNumberFormat="1" applyFont="1" applyFill="1" applyAlignment="1">
      <alignment/>
    </xf>
    <xf numFmtId="20" fontId="3" fillId="3" borderId="0" xfId="0" applyNumberFormat="1" applyFont="1" applyFill="1" applyAlignment="1">
      <alignment/>
    </xf>
    <xf numFmtId="20" fontId="3" fillId="4" borderId="0" xfId="0" applyNumberFormat="1" applyFont="1" applyFill="1" applyAlignment="1">
      <alignment/>
    </xf>
    <xf numFmtId="0" fontId="3" fillId="13" borderId="0" xfId="0" applyFont="1" applyFill="1" applyAlignment="1">
      <alignment/>
    </xf>
    <xf numFmtId="0" fontId="2" fillId="0" borderId="0" xfId="0" applyFont="1" applyAlignment="1">
      <alignment horizontal="right"/>
    </xf>
    <xf numFmtId="20" fontId="3" fillId="5" borderId="0" xfId="0" applyNumberFormat="1" applyFont="1" applyFill="1" applyAlignment="1">
      <alignment horizontal="right"/>
    </xf>
    <xf numFmtId="0" fontId="3" fillId="14" borderId="1" xfId="0" applyFont="1" applyFill="1" applyBorder="1" applyAlignment="1">
      <alignment horizontal="center"/>
    </xf>
    <xf numFmtId="0" fontId="3" fillId="15" borderId="0" xfId="0" applyFont="1" applyFill="1" applyAlignment="1">
      <alignment horizontal="center"/>
    </xf>
    <xf numFmtId="0" fontId="3" fillId="14" borderId="0" xfId="0" applyFont="1" applyFill="1" applyBorder="1" applyAlignment="1">
      <alignment horizontal="center"/>
    </xf>
    <xf numFmtId="0" fontId="3" fillId="14" borderId="2" xfId="0" applyFont="1" applyFill="1" applyBorder="1" applyAlignment="1">
      <alignment horizontal="center"/>
    </xf>
    <xf numFmtId="17" fontId="4" fillId="0" borderId="3" xfId="0" applyNumberFormat="1" applyFont="1" applyBorder="1" applyAlignment="1">
      <alignment horizontal="center"/>
    </xf>
    <xf numFmtId="0" fontId="3" fillId="14" borderId="4" xfId="0" applyFont="1" applyFill="1" applyBorder="1" applyAlignment="1">
      <alignment horizontal="center"/>
    </xf>
    <xf numFmtId="0" fontId="3" fillId="14" borderId="5" xfId="0" applyFont="1" applyFill="1" applyBorder="1" applyAlignment="1">
      <alignment horizontal="center"/>
    </xf>
    <xf numFmtId="0" fontId="3" fillId="14" borderId="3" xfId="0" applyFont="1" applyFill="1" applyBorder="1" applyAlignment="1">
      <alignment horizontal="center"/>
    </xf>
    <xf numFmtId="0" fontId="3" fillId="14" borderId="6" xfId="0" applyFont="1" applyFill="1" applyBorder="1" applyAlignment="1">
      <alignment horizontal="center"/>
    </xf>
    <xf numFmtId="0" fontId="3" fillId="14" borderId="7" xfId="0" applyFont="1" applyFill="1" applyBorder="1" applyAlignment="1">
      <alignment horizontal="center"/>
    </xf>
    <xf numFmtId="0" fontId="3" fillId="16" borderId="8" xfId="0" applyFont="1" applyFill="1" applyBorder="1" applyAlignment="1">
      <alignment horizontal="center"/>
    </xf>
    <xf numFmtId="20" fontId="3" fillId="5" borderId="9" xfId="0" applyNumberFormat="1" applyFont="1" applyFill="1" applyBorder="1" applyAlignment="1">
      <alignment horizontal="center"/>
    </xf>
    <xf numFmtId="0" fontId="3" fillId="17" borderId="8" xfId="0" applyFont="1" applyFill="1" applyBorder="1" applyAlignment="1">
      <alignment horizontal="center"/>
    </xf>
    <xf numFmtId="20" fontId="3" fillId="17" borderId="9" xfId="0" applyNumberFormat="1" applyFont="1" applyFill="1" applyBorder="1" applyAlignment="1">
      <alignment horizontal="center"/>
    </xf>
    <xf numFmtId="0" fontId="3" fillId="15" borderId="0" xfId="0" applyFont="1" applyFill="1" applyAlignment="1">
      <alignment/>
    </xf>
    <xf numFmtId="0" fontId="3" fillId="15" borderId="4" xfId="0" applyFont="1" applyFill="1" applyBorder="1" applyAlignment="1">
      <alignment horizontal="center"/>
    </xf>
    <xf numFmtId="0" fontId="3" fillId="15" borderId="1" xfId="0" applyFont="1" applyFill="1" applyBorder="1" applyAlignment="1">
      <alignment horizontal="center"/>
    </xf>
    <xf numFmtId="0" fontId="3" fillId="15" borderId="0" xfId="0" applyFont="1" applyFill="1" applyBorder="1" applyAlignment="1">
      <alignment horizontal="center"/>
    </xf>
    <xf numFmtId="20" fontId="3" fillId="15" borderId="6" xfId="0" applyNumberFormat="1" applyFont="1" applyFill="1" applyBorder="1" applyAlignment="1">
      <alignment horizontal="center"/>
    </xf>
    <xf numFmtId="175" fontId="3" fillId="5" borderId="10" xfId="0" applyNumberFormat="1" applyFont="1" applyFill="1" applyBorder="1" applyAlignment="1">
      <alignment horizontal="center"/>
    </xf>
    <xf numFmtId="175" fontId="3" fillId="5" borderId="8" xfId="0" applyNumberFormat="1" applyFont="1" applyFill="1" applyBorder="1" applyAlignment="1">
      <alignment horizontal="center"/>
    </xf>
    <xf numFmtId="175" fontId="3" fillId="5" borderId="11" xfId="0" applyNumberFormat="1" applyFont="1" applyFill="1" applyBorder="1" applyAlignment="1">
      <alignment horizontal="center"/>
    </xf>
    <xf numFmtId="175" fontId="3" fillId="17" borderId="10" xfId="0" applyNumberFormat="1" applyFont="1" applyFill="1" applyBorder="1" applyAlignment="1">
      <alignment horizontal="center"/>
    </xf>
    <xf numFmtId="175" fontId="3" fillId="17" borderId="11" xfId="0" applyNumberFormat="1" applyFont="1" applyFill="1" applyBorder="1" applyAlignment="1">
      <alignment horizontal="center"/>
    </xf>
    <xf numFmtId="175" fontId="3" fillId="17" borderId="8" xfId="0" applyNumberFormat="1" applyFont="1" applyFill="1" applyBorder="1" applyAlignment="1">
      <alignment horizontal="center"/>
    </xf>
    <xf numFmtId="175" fontId="5" fillId="7" borderId="1" xfId="0" applyNumberFormat="1" applyFont="1" applyFill="1" applyBorder="1" applyAlignment="1">
      <alignment horizontal="center"/>
    </xf>
    <xf numFmtId="175" fontId="5" fillId="7" borderId="0" xfId="0" applyNumberFormat="1" applyFont="1" applyFill="1" applyBorder="1" applyAlignment="1">
      <alignment horizontal="center"/>
    </xf>
    <xf numFmtId="175" fontId="5" fillId="7" borderId="4" xfId="0" applyNumberFormat="1" applyFont="1" applyFill="1" applyBorder="1" applyAlignment="1">
      <alignment horizontal="center"/>
    </xf>
    <xf numFmtId="0" fontId="4" fillId="5" borderId="6" xfId="0" applyFont="1" applyFill="1" applyBorder="1" applyAlignment="1">
      <alignment horizontal="center"/>
    </xf>
    <xf numFmtId="0" fontId="4" fillId="5" borderId="0" xfId="0" applyFont="1" applyFill="1" applyAlignment="1">
      <alignment horizontal="center"/>
    </xf>
    <xf numFmtId="0" fontId="9" fillId="15" borderId="4" xfId="0" applyFont="1" applyFill="1" applyBorder="1" applyAlignment="1">
      <alignment horizontal="center"/>
    </xf>
    <xf numFmtId="175" fontId="3" fillId="15" borderId="1" xfId="0" applyNumberFormat="1" applyFont="1" applyFill="1" applyBorder="1" applyAlignment="1">
      <alignment horizontal="center"/>
    </xf>
    <xf numFmtId="175" fontId="3" fillId="15" borderId="0" xfId="0" applyNumberFormat="1" applyFont="1" applyFill="1" applyBorder="1" applyAlignment="1">
      <alignment horizontal="center"/>
    </xf>
    <xf numFmtId="175" fontId="3" fillId="15" borderId="4" xfId="0" applyNumberFormat="1" applyFont="1" applyFill="1" applyBorder="1" applyAlignment="1">
      <alignment horizontal="center"/>
    </xf>
    <xf numFmtId="175" fontId="5" fillId="7" borderId="12" xfId="0" applyNumberFormat="1" applyFont="1" applyFill="1" applyBorder="1" applyAlignment="1">
      <alignment horizontal="center"/>
    </xf>
    <xf numFmtId="20" fontId="5" fillId="7" borderId="13" xfId="0" applyNumberFormat="1" applyFont="1" applyFill="1" applyBorder="1" applyAlignment="1">
      <alignment horizontal="center"/>
    </xf>
    <xf numFmtId="0" fontId="0" fillId="0" borderId="0" xfId="0" applyBorder="1" applyAlignment="1">
      <alignment/>
    </xf>
    <xf numFmtId="175" fontId="3" fillId="17" borderId="14" xfId="0" applyNumberFormat="1" applyFont="1" applyFill="1" applyBorder="1" applyAlignment="1">
      <alignment horizontal="center"/>
    </xf>
    <xf numFmtId="175" fontId="3" fillId="17" borderId="13" xfId="0" applyNumberFormat="1" applyFont="1" applyFill="1" applyBorder="1" applyAlignment="1">
      <alignment horizontal="center"/>
    </xf>
    <xf numFmtId="175" fontId="3" fillId="17" borderId="12" xfId="0" applyNumberFormat="1" applyFont="1" applyFill="1" applyBorder="1" applyAlignment="1">
      <alignment horizontal="center"/>
    </xf>
    <xf numFmtId="175" fontId="5" fillId="7" borderId="14" xfId="0" applyNumberFormat="1" applyFont="1" applyFill="1" applyBorder="1" applyAlignment="1">
      <alignment horizontal="center"/>
    </xf>
    <xf numFmtId="20" fontId="3" fillId="17" borderId="15" xfId="0" applyNumberFormat="1" applyFont="1" applyFill="1" applyBorder="1" applyAlignment="1">
      <alignment horizontal="center"/>
    </xf>
    <xf numFmtId="175" fontId="5" fillId="7" borderId="13" xfId="0" applyNumberFormat="1" applyFont="1" applyFill="1" applyBorder="1" applyAlignment="1">
      <alignment horizontal="center"/>
    </xf>
    <xf numFmtId="0" fontId="6" fillId="6" borderId="0" xfId="0" applyFont="1" applyFill="1" applyAlignment="1">
      <alignment/>
    </xf>
    <xf numFmtId="0" fontId="3" fillId="18" borderId="0" xfId="0" applyFont="1" applyFill="1" applyAlignment="1">
      <alignment/>
    </xf>
    <xf numFmtId="0" fontId="3" fillId="19" borderId="0" xfId="0" applyFont="1" applyFill="1" applyAlignment="1">
      <alignment/>
    </xf>
    <xf numFmtId="0" fontId="3" fillId="20" borderId="0" xfId="0" applyFont="1" applyFill="1" applyAlignment="1">
      <alignment/>
    </xf>
    <xf numFmtId="0" fontId="3" fillId="21" borderId="0" xfId="0" applyFont="1" applyFill="1" applyAlignment="1">
      <alignment/>
    </xf>
    <xf numFmtId="0" fontId="6" fillId="22" borderId="0" xfId="0" applyFont="1" applyFill="1" applyAlignment="1">
      <alignment/>
    </xf>
    <xf numFmtId="0" fontId="10" fillId="6" borderId="0" xfId="0" applyFont="1" applyFill="1" applyAlignment="1">
      <alignment/>
    </xf>
    <xf numFmtId="0" fontId="6" fillId="6" borderId="0" xfId="0" applyFont="1" applyFill="1" applyAlignment="1" quotePrefix="1">
      <alignment/>
    </xf>
    <xf numFmtId="0" fontId="6" fillId="0" borderId="0" xfId="0" applyFont="1" applyAlignment="1">
      <alignment/>
    </xf>
    <xf numFmtId="0" fontId="0" fillId="0" borderId="0" xfId="0" applyAlignment="1">
      <alignment horizontal="center" wrapText="1"/>
    </xf>
    <xf numFmtId="0" fontId="0" fillId="0" borderId="0" xfId="0" applyAlignment="1">
      <alignment horizontal="center"/>
    </xf>
    <xf numFmtId="0" fontId="3" fillId="14" borderId="1" xfId="0" applyFont="1" applyFill="1" applyBorder="1" applyAlignment="1">
      <alignment horizontal="center"/>
    </xf>
    <xf numFmtId="0" fontId="3" fillId="14" borderId="5" xfId="0" applyFont="1" applyFill="1" applyBorder="1" applyAlignment="1">
      <alignment horizontal="center"/>
    </xf>
    <xf numFmtId="0" fontId="3" fillId="14" borderId="0" xfId="0" applyFont="1" applyFill="1" applyBorder="1" applyAlignment="1">
      <alignment horizontal="center"/>
    </xf>
    <xf numFmtId="0" fontId="3" fillId="14" borderId="2" xfId="0" applyFont="1" applyFill="1" applyBorder="1" applyAlignment="1">
      <alignment horizontal="center"/>
    </xf>
    <xf numFmtId="0" fontId="4" fillId="5" borderId="1" xfId="0" applyFont="1" applyFill="1" applyBorder="1" applyAlignment="1">
      <alignment horizontal="center"/>
    </xf>
    <xf numFmtId="0" fontId="4" fillId="5" borderId="0" xfId="0" applyFont="1" applyFill="1" applyBorder="1" applyAlignment="1">
      <alignment horizontal="center"/>
    </xf>
    <xf numFmtId="0" fontId="4" fillId="5" borderId="4" xfId="0" applyFont="1" applyFill="1" applyBorder="1" applyAlignment="1">
      <alignment horizontal="center"/>
    </xf>
    <xf numFmtId="0" fontId="1" fillId="15" borderId="0" xfId="0" applyFont="1" applyFill="1" applyAlignment="1">
      <alignment horizontal="center"/>
    </xf>
    <xf numFmtId="0" fontId="4" fillId="15" borderId="0" xfId="0" applyFont="1" applyFill="1" applyAlignment="1">
      <alignment horizontal="center"/>
    </xf>
    <xf numFmtId="17" fontId="0" fillId="0" borderId="0" xfId="0" applyNumberFormat="1" applyAlignment="1">
      <alignment horizontal="center"/>
    </xf>
    <xf numFmtId="17" fontId="0" fillId="0" borderId="0" xfId="0" applyNumberFormat="1" applyFont="1" applyAlignment="1">
      <alignment horizontal="center"/>
    </xf>
    <xf numFmtId="0" fontId="0"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Temperatur</a:t>
            </a:r>
          </a:p>
        </c:rich>
      </c:tx>
      <c:layout/>
      <c:spPr>
        <a:noFill/>
        <a:ln>
          <a:noFill/>
        </a:ln>
      </c:spPr>
    </c:title>
    <c:plotArea>
      <c:layout/>
      <c:lineChart>
        <c:grouping val="standard"/>
        <c:varyColors val="0"/>
        <c:ser>
          <c:idx val="0"/>
          <c:order val="0"/>
          <c:tx>
            <c:v>Temperatur Max.</c:v>
          </c:tx>
          <c:extLst>
            <c:ext xmlns:c14="http://schemas.microsoft.com/office/drawing/2007/8/2/chart" uri="{6F2FDCE9-48DA-4B69-8628-5D25D57E5C99}">
              <c14:invertSolidFillFmt>
                <c14:spPr>
                  <a:solidFill>
                    <a:srgbClr val="000000"/>
                  </a:solidFill>
                </c14:spPr>
              </c14:invertSolidFillFmt>
            </c:ext>
          </c:extLst>
          <c:val>
            <c:numRef>
              <c:f>(Übersicht!$B$10:$B$19,Übersicht!$B$21:$B$30,Übersicht!$B$32:$B$41)</c:f>
              <c:numCache/>
            </c:numRef>
          </c:val>
          <c:smooth val="0"/>
        </c:ser>
        <c:ser>
          <c:idx val="1"/>
          <c:order val="1"/>
          <c:tx>
            <c:v>Temperatur Min.</c:v>
          </c:tx>
          <c:extLst>
            <c:ext xmlns:c14="http://schemas.microsoft.com/office/drawing/2007/8/2/chart" uri="{6F2FDCE9-48DA-4B69-8628-5D25D57E5C99}">
              <c14:invertSolidFillFmt>
                <c14:spPr>
                  <a:solidFill>
                    <a:srgbClr val="000000"/>
                  </a:solidFill>
                </c14:spPr>
              </c14:invertSolidFillFmt>
            </c:ext>
          </c:extLst>
          <c:val>
            <c:numRef>
              <c:f>(Übersicht!$C$10:$C$19,Übersicht!$C$21:$C$30,Übersicht!$C$32:$C$41)</c:f>
              <c:numCache/>
            </c:numRef>
          </c:val>
          <c:smooth val="0"/>
        </c:ser>
        <c:ser>
          <c:idx val="2"/>
          <c:order val="2"/>
          <c:tx>
            <c:v>Windchill Min.</c:v>
          </c:tx>
          <c:extLst>
            <c:ext xmlns:c14="http://schemas.microsoft.com/office/drawing/2007/8/2/chart" uri="{6F2FDCE9-48DA-4B69-8628-5D25D57E5C99}">
              <c14:invertSolidFillFmt>
                <c14:spPr>
                  <a:solidFill>
                    <a:srgbClr val="000000"/>
                  </a:solidFill>
                </c14:spPr>
              </c14:invertSolidFillFmt>
            </c:ext>
          </c:extLst>
          <c:val>
            <c:numRef>
              <c:f>(Übersicht!$D$10:$D$19,Übersicht!$D$21:$D$30,Übersicht!$D$32:$D$41)</c:f>
              <c:numCache/>
            </c:numRef>
          </c:val>
          <c:smooth val="0"/>
        </c:ser>
        <c:ser>
          <c:idx val="3"/>
          <c:order val="3"/>
          <c:tx>
            <c:v>Temperatur Mittel</c:v>
          </c:tx>
          <c:extLst>
            <c:ext xmlns:c14="http://schemas.microsoft.com/office/drawing/2007/8/2/chart" uri="{6F2FDCE9-48DA-4B69-8628-5D25D57E5C99}">
              <c14:invertSolidFillFmt>
                <c14:spPr>
                  <a:solidFill>
                    <a:srgbClr val="000000"/>
                  </a:solidFill>
                </c14:spPr>
              </c14:invertSolidFillFmt>
            </c:ext>
          </c:extLst>
          <c:val>
            <c:numRef>
              <c:f>(Übersicht!$F$10:$F$19,Übersicht!$F$21:$F$30,Übersicht!$F$32:$F$41)</c:f>
              <c:numCache/>
            </c:numRef>
          </c:val>
          <c:smooth val="0"/>
        </c:ser>
        <c:marker val="1"/>
        <c:axId val="47185491"/>
        <c:axId val="22016236"/>
      </c:lineChart>
      <c:catAx>
        <c:axId val="47185491"/>
        <c:scaling>
          <c:orientation val="minMax"/>
        </c:scaling>
        <c:axPos val="b"/>
        <c:delete val="0"/>
        <c:numFmt formatCode="General" sourceLinked="1"/>
        <c:majorTickMark val="out"/>
        <c:minorTickMark val="none"/>
        <c:tickLblPos val="nextTo"/>
        <c:crossAx val="22016236"/>
        <c:crosses val="autoZero"/>
        <c:auto val="1"/>
        <c:lblOffset val="100"/>
        <c:noMultiLvlLbl val="0"/>
      </c:catAx>
      <c:valAx>
        <c:axId val="22016236"/>
        <c:scaling>
          <c:orientation val="minMax"/>
        </c:scaling>
        <c:axPos val="l"/>
        <c:title>
          <c:tx>
            <c:rich>
              <a:bodyPr vert="horz" rot="-5400000" anchor="ctr"/>
              <a:lstStyle/>
              <a:p>
                <a:pPr algn="ctr">
                  <a:defRPr/>
                </a:pPr>
                <a:r>
                  <a:rPr lang="en-US" cap="none" sz="1000" b="1" i="0" u="none" baseline="0">
                    <a:latin typeface="Arial"/>
                    <a:ea typeface="Arial"/>
                    <a:cs typeface="Arial"/>
                  </a:rPr>
                  <a:t>°C</a:t>
                </a:r>
              </a:p>
            </c:rich>
          </c:tx>
          <c:layout/>
          <c:overlay val="0"/>
          <c:spPr>
            <a:noFill/>
            <a:ln>
              <a:noFill/>
            </a:ln>
          </c:spPr>
        </c:title>
        <c:majorGridlines/>
        <c:delete val="0"/>
        <c:numFmt formatCode="General" sourceLinked="1"/>
        <c:majorTickMark val="out"/>
        <c:minorTickMark val="none"/>
        <c:tickLblPos val="nextTo"/>
        <c:crossAx val="47185491"/>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Luftfeuchtigkeit</a:t>
            </a:r>
          </a:p>
        </c:rich>
      </c:tx>
      <c:layout/>
      <c:spPr>
        <a:noFill/>
        <a:ln>
          <a:noFill/>
        </a:ln>
      </c:spPr>
    </c:title>
    <c:plotArea>
      <c:layout/>
      <c:lineChart>
        <c:grouping val="standard"/>
        <c:varyColors val="0"/>
        <c:ser>
          <c:idx val="0"/>
          <c:order val="0"/>
          <c:tx>
            <c:v>Feuchte Max.</c:v>
          </c:tx>
          <c:extLst>
            <c:ext xmlns:c14="http://schemas.microsoft.com/office/drawing/2007/8/2/chart" uri="{6F2FDCE9-48DA-4B69-8628-5D25D57E5C99}">
              <c14:invertSolidFillFmt>
                <c14:spPr>
                  <a:solidFill>
                    <a:srgbClr val="000000"/>
                  </a:solidFill>
                </c14:spPr>
              </c14:invertSolidFillFmt>
            </c:ext>
          </c:extLst>
          <c:val>
            <c:numRef>
              <c:f>(Übersicht!$G$10:$G$19,Übersicht!$G$21:$G$30,Übersicht!$G$32:$G$41)</c:f>
              <c:numCache/>
            </c:numRef>
          </c:val>
          <c:smooth val="0"/>
        </c:ser>
        <c:ser>
          <c:idx val="1"/>
          <c:order val="1"/>
          <c:tx>
            <c:v>Feuchte Min.</c:v>
          </c:tx>
          <c:extLst>
            <c:ext xmlns:c14="http://schemas.microsoft.com/office/drawing/2007/8/2/chart" uri="{6F2FDCE9-48DA-4B69-8628-5D25D57E5C99}">
              <c14:invertSolidFillFmt>
                <c14:spPr>
                  <a:solidFill>
                    <a:srgbClr val="000000"/>
                  </a:solidFill>
                </c14:spPr>
              </c14:invertSolidFillFmt>
            </c:ext>
          </c:extLst>
          <c:val>
            <c:numRef>
              <c:f>(Übersicht!$H$10:$H$19,Übersicht!$H$21:$H$30,Übersicht!$H$32:$H$41)</c:f>
              <c:numCache/>
            </c:numRef>
          </c:val>
          <c:smooth val="0"/>
        </c:ser>
        <c:ser>
          <c:idx val="2"/>
          <c:order val="2"/>
          <c:tx>
            <c:v>Feuchte Mittel</c:v>
          </c:tx>
          <c:extLst>
            <c:ext xmlns:c14="http://schemas.microsoft.com/office/drawing/2007/8/2/chart" uri="{6F2FDCE9-48DA-4B69-8628-5D25D57E5C99}">
              <c14:invertSolidFillFmt>
                <c14:spPr>
                  <a:solidFill>
                    <a:srgbClr val="000000"/>
                  </a:solidFill>
                </c14:spPr>
              </c14:invertSolidFillFmt>
            </c:ext>
          </c:extLst>
          <c:val>
            <c:numRef>
              <c:f>(Übersicht!$I$10:$I$19,Übersicht!$I$21:$I$30,Übersicht!$I$32:$I$41)</c:f>
              <c:numCache/>
            </c:numRef>
          </c:val>
          <c:smooth val="0"/>
        </c:ser>
        <c:marker val="1"/>
        <c:axId val="63928397"/>
        <c:axId val="38484662"/>
      </c:lineChart>
      <c:catAx>
        <c:axId val="63928397"/>
        <c:scaling>
          <c:orientation val="minMax"/>
        </c:scaling>
        <c:axPos val="b"/>
        <c:delete val="0"/>
        <c:numFmt formatCode="General" sourceLinked="1"/>
        <c:majorTickMark val="out"/>
        <c:minorTickMark val="none"/>
        <c:tickLblPos val="nextTo"/>
        <c:crossAx val="38484662"/>
        <c:crosses val="autoZero"/>
        <c:auto val="1"/>
        <c:lblOffset val="100"/>
        <c:noMultiLvlLbl val="0"/>
      </c:catAx>
      <c:valAx>
        <c:axId val="38484662"/>
        <c:scaling>
          <c:orientation val="minMax"/>
        </c:scaling>
        <c:axPos val="l"/>
        <c:title>
          <c:tx>
            <c:rich>
              <a:bodyPr vert="horz" rot="-540000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3928397"/>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Windgeschwindigkeit</a:t>
            </a:r>
          </a:p>
        </c:rich>
      </c:tx>
      <c:layout/>
      <c:spPr>
        <a:noFill/>
        <a:ln>
          <a:noFill/>
        </a:ln>
      </c:spPr>
    </c:title>
    <c:plotArea>
      <c:layout/>
      <c:lineChart>
        <c:grouping val="standard"/>
        <c:varyColors val="0"/>
        <c:ser>
          <c:idx val="0"/>
          <c:order val="0"/>
          <c:tx>
            <c:v>Windböe Max.</c:v>
          </c:tx>
          <c:extLst>
            <c:ext xmlns:c14="http://schemas.microsoft.com/office/drawing/2007/8/2/chart" uri="{6F2FDCE9-48DA-4B69-8628-5D25D57E5C99}">
              <c14:invertSolidFillFmt>
                <c14:spPr>
                  <a:solidFill>
                    <a:srgbClr val="000000"/>
                  </a:solidFill>
                </c14:spPr>
              </c14:invertSolidFillFmt>
            </c:ext>
          </c:extLst>
          <c:val>
            <c:numRef>
              <c:f>(Übersicht!$J$10:$J$19,Übersicht!$J$21:$J$30,Übersicht!$J$32:$J$41)</c:f>
              <c:numCache/>
            </c:numRef>
          </c:val>
          <c:smooth val="0"/>
        </c:ser>
        <c:ser>
          <c:idx val="1"/>
          <c:order val="1"/>
          <c:tx>
            <c:v>Wind Max.</c:v>
          </c:tx>
          <c:extLst>
            <c:ext xmlns:c14="http://schemas.microsoft.com/office/drawing/2007/8/2/chart" uri="{6F2FDCE9-48DA-4B69-8628-5D25D57E5C99}">
              <c14:invertSolidFillFmt>
                <c14:spPr>
                  <a:solidFill>
                    <a:srgbClr val="000000"/>
                  </a:solidFill>
                </c14:spPr>
              </c14:invertSolidFillFmt>
            </c:ext>
          </c:extLst>
          <c:val>
            <c:numRef>
              <c:f>(Übersicht!$K$10:$K$19,Übersicht!$K$21:$K$30,Übersicht!$K$32:$K$41)</c:f>
              <c:numCache/>
            </c:numRef>
          </c:val>
          <c:smooth val="0"/>
        </c:ser>
        <c:ser>
          <c:idx val="2"/>
          <c:order val="2"/>
          <c:tx>
            <c:v>Windböe Mittel</c:v>
          </c:tx>
          <c:extLst>
            <c:ext xmlns:c14="http://schemas.microsoft.com/office/drawing/2007/8/2/chart" uri="{6F2FDCE9-48DA-4B69-8628-5D25D57E5C99}">
              <c14:invertSolidFillFmt>
                <c14:spPr>
                  <a:solidFill>
                    <a:srgbClr val="000000"/>
                  </a:solidFill>
                </c14:spPr>
              </c14:invertSolidFillFmt>
            </c:ext>
          </c:extLst>
          <c:val>
            <c:numRef>
              <c:f>(Übersicht!$L$10:$L$19,Übersicht!$L$21:$L$30,Übersicht!$L$32:$L$41)</c:f>
              <c:numCache/>
            </c:numRef>
          </c:val>
          <c:smooth val="0"/>
        </c:ser>
        <c:ser>
          <c:idx val="3"/>
          <c:order val="3"/>
          <c:tx>
            <c:v>Wind Mittel</c:v>
          </c:tx>
          <c:extLst>
            <c:ext xmlns:c14="http://schemas.microsoft.com/office/drawing/2007/8/2/chart" uri="{6F2FDCE9-48DA-4B69-8628-5D25D57E5C99}">
              <c14:invertSolidFillFmt>
                <c14:spPr>
                  <a:solidFill>
                    <a:srgbClr val="000000"/>
                  </a:solidFill>
                </c14:spPr>
              </c14:invertSolidFillFmt>
            </c:ext>
          </c:extLst>
          <c:val>
            <c:numRef>
              <c:f>(Übersicht!$M$10:$M$19,Übersicht!$M$21:$M$30,Übersicht!$M$32:$M$41)</c:f>
              <c:numCache/>
            </c:numRef>
          </c:val>
          <c:smooth val="0"/>
        </c:ser>
        <c:marker val="1"/>
        <c:axId val="10817639"/>
        <c:axId val="30249888"/>
      </c:lineChart>
      <c:catAx>
        <c:axId val="10817639"/>
        <c:scaling>
          <c:orientation val="minMax"/>
        </c:scaling>
        <c:axPos val="b"/>
        <c:delete val="0"/>
        <c:numFmt formatCode="General" sourceLinked="1"/>
        <c:majorTickMark val="out"/>
        <c:minorTickMark val="none"/>
        <c:tickLblPos val="nextTo"/>
        <c:crossAx val="30249888"/>
        <c:crosses val="autoZero"/>
        <c:auto val="1"/>
        <c:lblOffset val="100"/>
        <c:noMultiLvlLbl val="0"/>
      </c:catAx>
      <c:valAx>
        <c:axId val="30249888"/>
        <c:scaling>
          <c:orientation val="minMax"/>
        </c:scaling>
        <c:axPos val="l"/>
        <c:title>
          <c:tx>
            <c:rich>
              <a:bodyPr vert="horz" rot="-5400000" anchor="ctr"/>
              <a:lstStyle/>
              <a:p>
                <a:pPr algn="ctr">
                  <a:defRPr/>
                </a:pPr>
                <a:r>
                  <a:rPr lang="en-US" cap="none" sz="1000" b="1" i="0" u="none" baseline="0">
                    <a:latin typeface="Arial"/>
                    <a:ea typeface="Arial"/>
                    <a:cs typeface="Arial"/>
                  </a:rPr>
                  <a:t>km/h</a:t>
                </a:r>
              </a:p>
            </c:rich>
          </c:tx>
          <c:layout/>
          <c:overlay val="0"/>
          <c:spPr>
            <a:noFill/>
            <a:ln>
              <a:noFill/>
            </a:ln>
          </c:spPr>
        </c:title>
        <c:majorGridlines/>
        <c:delete val="0"/>
        <c:numFmt formatCode="General" sourceLinked="1"/>
        <c:majorTickMark val="out"/>
        <c:minorTickMark val="none"/>
        <c:tickLblPos val="nextTo"/>
        <c:crossAx val="10817639"/>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Luftdruck</a:t>
            </a:r>
          </a:p>
        </c:rich>
      </c:tx>
      <c:layout/>
      <c:spPr>
        <a:noFill/>
        <a:ln>
          <a:noFill/>
        </a:ln>
      </c:spPr>
    </c:title>
    <c:plotArea>
      <c:layout/>
      <c:lineChart>
        <c:grouping val="standard"/>
        <c:varyColors val="0"/>
        <c:ser>
          <c:idx val="0"/>
          <c:order val="0"/>
          <c:tx>
            <c:v>Luftdruck Max.</c:v>
          </c:tx>
          <c:extLst>
            <c:ext xmlns:c14="http://schemas.microsoft.com/office/drawing/2007/8/2/chart" uri="{6F2FDCE9-48DA-4B69-8628-5D25D57E5C99}">
              <c14:invertSolidFillFmt>
                <c14:spPr>
                  <a:solidFill>
                    <a:srgbClr val="000000"/>
                  </a:solidFill>
                </c14:spPr>
              </c14:invertSolidFillFmt>
            </c:ext>
          </c:extLst>
          <c:val>
            <c:numRef>
              <c:f>(Übersicht!$N$10:$N$19,Übersicht!$N$21:$N$30,Übersicht!$N$32:$N$41)</c:f>
              <c:numCache/>
            </c:numRef>
          </c:val>
          <c:smooth val="0"/>
        </c:ser>
        <c:ser>
          <c:idx val="1"/>
          <c:order val="1"/>
          <c:tx>
            <c:v>Luftdruck Min.</c:v>
          </c:tx>
          <c:extLst>
            <c:ext xmlns:c14="http://schemas.microsoft.com/office/drawing/2007/8/2/chart" uri="{6F2FDCE9-48DA-4B69-8628-5D25D57E5C99}">
              <c14:invertSolidFillFmt>
                <c14:spPr>
                  <a:solidFill>
                    <a:srgbClr val="000000"/>
                  </a:solidFill>
                </c14:spPr>
              </c14:invertSolidFillFmt>
            </c:ext>
          </c:extLst>
          <c:val>
            <c:numRef>
              <c:f>(Übersicht!$O$10:$O$19,Übersicht!$O$21:$O$30,Übersicht!$O$32:$O$41)</c:f>
              <c:numCache/>
            </c:numRef>
          </c:val>
          <c:smooth val="0"/>
        </c:ser>
        <c:ser>
          <c:idx val="2"/>
          <c:order val="2"/>
          <c:tx>
            <c:v>Luftdruck Mittel</c:v>
          </c:tx>
          <c:extLst>
            <c:ext xmlns:c14="http://schemas.microsoft.com/office/drawing/2007/8/2/chart" uri="{6F2FDCE9-48DA-4B69-8628-5D25D57E5C99}">
              <c14:invertSolidFillFmt>
                <c14:spPr>
                  <a:solidFill>
                    <a:srgbClr val="000000"/>
                  </a:solidFill>
                </c14:spPr>
              </c14:invertSolidFillFmt>
            </c:ext>
          </c:extLst>
          <c:val>
            <c:numRef>
              <c:f>(Übersicht!$P$10:$P$19,Übersicht!$P$21:$P$30,Übersicht!$P$32:$P$41)</c:f>
              <c:numCache/>
            </c:numRef>
          </c:val>
          <c:smooth val="0"/>
        </c:ser>
        <c:marker val="1"/>
        <c:axId val="3813537"/>
        <c:axId val="34321834"/>
      </c:lineChart>
      <c:catAx>
        <c:axId val="3813537"/>
        <c:scaling>
          <c:orientation val="minMax"/>
        </c:scaling>
        <c:axPos val="b"/>
        <c:delete val="0"/>
        <c:numFmt formatCode="General" sourceLinked="1"/>
        <c:majorTickMark val="out"/>
        <c:minorTickMark val="none"/>
        <c:tickLblPos val="nextTo"/>
        <c:crossAx val="34321834"/>
        <c:crosses val="autoZero"/>
        <c:auto val="1"/>
        <c:lblOffset val="100"/>
        <c:noMultiLvlLbl val="0"/>
      </c:catAx>
      <c:valAx>
        <c:axId val="34321834"/>
        <c:scaling>
          <c:orientation val="minMax"/>
        </c:scaling>
        <c:axPos val="l"/>
        <c:title>
          <c:tx>
            <c:rich>
              <a:bodyPr vert="horz" rot="-5400000" anchor="ctr"/>
              <a:lstStyle/>
              <a:p>
                <a:pPr algn="ctr">
                  <a:defRPr/>
                </a:pPr>
                <a:r>
                  <a:rPr lang="en-US" cap="none" sz="1000" b="1" i="0" u="none" baseline="0">
                    <a:latin typeface="Arial"/>
                    <a:ea typeface="Arial"/>
                    <a:cs typeface="Arial"/>
                  </a:rPr>
                  <a:t>hPa</a:t>
                </a:r>
              </a:p>
            </c:rich>
          </c:tx>
          <c:layout/>
          <c:overlay val="0"/>
          <c:spPr>
            <a:noFill/>
            <a:ln>
              <a:noFill/>
            </a:ln>
          </c:spPr>
        </c:title>
        <c:majorGridlines/>
        <c:delete val="0"/>
        <c:numFmt formatCode="General" sourceLinked="1"/>
        <c:majorTickMark val="out"/>
        <c:minorTickMark val="none"/>
        <c:tickLblPos val="nextTo"/>
        <c:crossAx val="3813537"/>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Niederschlag</a:t>
            </a:r>
          </a:p>
        </c:rich>
      </c:tx>
      <c:layout/>
      <c:spPr>
        <a:noFill/>
        <a:ln>
          <a:noFill/>
        </a:ln>
      </c:spPr>
    </c:title>
    <c:plotArea>
      <c:layout/>
      <c:barChart>
        <c:barDir val="col"/>
        <c:grouping val="clustered"/>
        <c:varyColors val="0"/>
        <c:ser>
          <c:idx val="1"/>
          <c:order val="0"/>
          <c:tx>
            <c:v>Niederschlag Tag</c:v>
          </c:tx>
          <c:invertIfNegative val="0"/>
          <c:extLst>
            <c:ext xmlns:c14="http://schemas.microsoft.com/office/drawing/2007/8/2/chart" uri="{6F2FDCE9-48DA-4B69-8628-5D25D57E5C99}">
              <c14:invertSolidFillFmt>
                <c14:spPr>
                  <a:solidFill>
                    <a:srgbClr val="000000"/>
                  </a:solidFill>
                </c14:spPr>
              </c14:invertSolidFillFmt>
            </c:ext>
          </c:extLst>
          <c:val>
            <c:numRef>
              <c:f>(Übersicht!$Q$10:$Q$19,Übersicht!$Q$21:$Q$30,Übersicht!$Q$32:$Q$41)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0"/>
          <c:order val="1"/>
          <c:tx>
            <c:v>Niederschlag Monat</c:v>
          </c:tx>
          <c:invertIfNegative val="0"/>
          <c:extLst>
            <c:ext xmlns:c14="http://schemas.microsoft.com/office/drawing/2007/8/2/chart" uri="{6F2FDCE9-48DA-4B69-8628-5D25D57E5C99}">
              <c14:invertSolidFillFmt>
                <c14:spPr>
                  <a:solidFill>
                    <a:srgbClr val="000000"/>
                  </a:solidFill>
                </c14:spPr>
              </c14:invertSolidFillFmt>
            </c:ext>
          </c:extLst>
          <c:val>
            <c:numRef>
              <c:f>(Übersicht!$R$10:$R$19,Übersicht!$R$21:$R$30,Übersicht!$R$32:$R$41)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40461051"/>
        <c:axId val="28605140"/>
      </c:barChart>
      <c:lineChart>
        <c:grouping val="standard"/>
        <c:varyColors val="0"/>
        <c:ser>
          <c:idx val="2"/>
          <c:order val="2"/>
          <c:tx>
            <c:v>Niederschlagsrate Max.</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val>
            <c:numRef>
              <c:f>(Übersicht!$S$10:$S$19,Übersicht!$S$21:$S$30,Übersicht!$S$32:$S$41)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56119669"/>
        <c:axId val="35314974"/>
      </c:lineChart>
      <c:catAx>
        <c:axId val="40461051"/>
        <c:scaling>
          <c:orientation val="minMax"/>
        </c:scaling>
        <c:axPos val="b"/>
        <c:delete val="0"/>
        <c:numFmt formatCode="General" sourceLinked="1"/>
        <c:majorTickMark val="in"/>
        <c:minorTickMark val="none"/>
        <c:tickLblPos val="nextTo"/>
        <c:crossAx val="28605140"/>
        <c:crosses val="autoZero"/>
        <c:auto val="0"/>
        <c:lblOffset val="100"/>
        <c:noMultiLvlLbl val="0"/>
      </c:catAx>
      <c:valAx>
        <c:axId val="28605140"/>
        <c:scaling>
          <c:orientation val="minMax"/>
        </c:scaling>
        <c:axPos val="l"/>
        <c:title>
          <c:tx>
            <c:rich>
              <a:bodyPr vert="horz" rot="-5400000" anchor="ctr"/>
              <a:lstStyle/>
              <a:p>
                <a:pPr algn="ctr">
                  <a:defRPr/>
                </a:pPr>
                <a:r>
                  <a:rPr lang="en-US" cap="none" sz="1000" b="1" i="0" u="none" baseline="0">
                    <a:latin typeface="Arial"/>
                    <a:ea typeface="Arial"/>
                    <a:cs typeface="Arial"/>
                  </a:rPr>
                  <a:t>mm</a:t>
                </a:r>
              </a:p>
            </c:rich>
          </c:tx>
          <c:layout/>
          <c:overlay val="0"/>
          <c:spPr>
            <a:noFill/>
            <a:ln>
              <a:noFill/>
            </a:ln>
          </c:spPr>
        </c:title>
        <c:majorGridlines/>
        <c:delete val="0"/>
        <c:numFmt formatCode="General" sourceLinked="1"/>
        <c:majorTickMark val="in"/>
        <c:minorTickMark val="none"/>
        <c:tickLblPos val="nextTo"/>
        <c:crossAx val="40461051"/>
        <c:crossesAt val="1"/>
        <c:crossBetween val="between"/>
        <c:dispUnits/>
      </c:valAx>
      <c:catAx>
        <c:axId val="56119669"/>
        <c:scaling>
          <c:orientation val="minMax"/>
        </c:scaling>
        <c:axPos val="b"/>
        <c:delete val="1"/>
        <c:majorTickMark val="in"/>
        <c:minorTickMark val="none"/>
        <c:tickLblPos val="nextTo"/>
        <c:crossAx val="35314974"/>
        <c:crosses val="autoZero"/>
        <c:auto val="0"/>
        <c:lblOffset val="100"/>
        <c:noMultiLvlLbl val="0"/>
      </c:catAx>
      <c:valAx>
        <c:axId val="35314974"/>
        <c:scaling>
          <c:orientation val="minMax"/>
        </c:scaling>
        <c:axPos val="l"/>
        <c:title>
          <c:tx>
            <c:rich>
              <a:bodyPr vert="horz" rot="-5400000" anchor="ctr"/>
              <a:lstStyle/>
              <a:p>
                <a:pPr algn="ctr">
                  <a:defRPr/>
                </a:pPr>
                <a:r>
                  <a:rPr lang="en-US" cap="none" sz="1000" b="1" i="0" u="none" baseline="0">
                    <a:latin typeface="Arial"/>
                    <a:ea typeface="Arial"/>
                    <a:cs typeface="Arial"/>
                  </a:rPr>
                  <a:t>mm/h</a:t>
                </a:r>
              </a:p>
            </c:rich>
          </c:tx>
          <c:layout/>
          <c:overlay val="0"/>
          <c:spPr>
            <a:noFill/>
            <a:ln>
              <a:noFill/>
            </a:ln>
          </c:spPr>
        </c:title>
        <c:delete val="0"/>
        <c:numFmt formatCode="General" sourceLinked="1"/>
        <c:majorTickMark val="in"/>
        <c:minorTickMark val="none"/>
        <c:tickLblPos val="nextTo"/>
        <c:crossAx val="56119669"/>
        <c:crosses val="max"/>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Sonnenscheindauer</a:t>
            </a:r>
          </a:p>
        </c:rich>
      </c:tx>
      <c:layout/>
      <c:spPr>
        <a:noFill/>
        <a:ln>
          <a:noFill/>
        </a:ln>
      </c:spPr>
    </c:title>
    <c:plotArea>
      <c:layout/>
      <c:barChart>
        <c:barDir val="col"/>
        <c:grouping val="clustered"/>
        <c:varyColors val="0"/>
        <c:ser>
          <c:idx val="0"/>
          <c:order val="0"/>
          <c:tx>
            <c:v>Sonnenscheindauer Tag</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(Übersicht!$T$10:$T$19,Übersicht!$T$21:$T$30,Übersicht!$T$32:$T$41)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49399311"/>
        <c:axId val="41940616"/>
      </c:barChart>
      <c:catAx>
        <c:axId val="49399311"/>
        <c:scaling>
          <c:orientation val="minMax"/>
        </c:scaling>
        <c:axPos val="b"/>
        <c:delete val="0"/>
        <c:numFmt formatCode="General" sourceLinked="1"/>
        <c:majorTickMark val="out"/>
        <c:minorTickMark val="none"/>
        <c:tickLblPos val="nextTo"/>
        <c:crossAx val="41940616"/>
        <c:crosses val="autoZero"/>
        <c:auto val="1"/>
        <c:lblOffset val="100"/>
        <c:noMultiLvlLbl val="0"/>
      </c:catAx>
      <c:valAx>
        <c:axId val="41940616"/>
        <c:scaling>
          <c:orientation val="minMax"/>
        </c:scaling>
        <c:axPos val="l"/>
        <c:title>
          <c:tx>
            <c:rich>
              <a:bodyPr vert="horz" rot="-5400000" anchor="ctr"/>
              <a:lstStyle/>
              <a:p>
                <a:pPr algn="ctr">
                  <a:defRPr/>
                </a:pPr>
                <a:r>
                  <a:rPr lang="en-US" cap="none" sz="1000" b="1" i="0" u="none" baseline="0">
                    <a:latin typeface="Arial"/>
                    <a:ea typeface="Arial"/>
                    <a:cs typeface="Arial"/>
                  </a:rPr>
                  <a:t>h</a:t>
                </a:r>
              </a:p>
            </c:rich>
          </c:tx>
          <c:layout/>
          <c:overlay val="0"/>
          <c:spPr>
            <a:noFill/>
            <a:ln>
              <a:noFill/>
            </a:ln>
          </c:spPr>
        </c:title>
        <c:majorGridlines/>
        <c:delete val="0"/>
        <c:numFmt formatCode="General" sourceLinked="1"/>
        <c:majorTickMark val="out"/>
        <c:minorTickMark val="none"/>
        <c:tickLblPos val="nextTo"/>
        <c:crossAx val="49399311"/>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FFCC99"/>
        </a:gs>
        <a:gs pos="100000">
          <a:srgbClr val="FFFFFF"/>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Solarstrahlung</a:t>
            </a:r>
          </a:p>
        </c:rich>
      </c:tx>
      <c:layout/>
      <c:spPr>
        <a:noFill/>
        <a:ln>
          <a:noFill/>
        </a:ln>
      </c:spPr>
    </c:title>
    <c:plotArea>
      <c:layout/>
      <c:lineChart>
        <c:grouping val="standard"/>
        <c:varyColors val="0"/>
        <c:ser>
          <c:idx val="0"/>
          <c:order val="0"/>
          <c:tx>
            <c:v>Solar Max.</c:v>
          </c:tx>
          <c:extLst>
            <c:ext xmlns:c14="http://schemas.microsoft.com/office/drawing/2007/8/2/chart" uri="{6F2FDCE9-48DA-4B69-8628-5D25D57E5C99}">
              <c14:invertSolidFillFmt>
                <c14:spPr>
                  <a:solidFill>
                    <a:srgbClr val="000000"/>
                  </a:solidFill>
                </c14:spPr>
              </c14:invertSolidFillFmt>
            </c:ext>
          </c:extLst>
          <c:val>
            <c:numRef>
              <c:f>(Übersicht!$U$10:$U$19,Übersicht!$U$21:$U$30,Übersicht!$U$32:$U$41)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v>Solar Mittel</c:v>
          </c:tx>
          <c:extLst>
            <c:ext xmlns:c14="http://schemas.microsoft.com/office/drawing/2007/8/2/chart" uri="{6F2FDCE9-48DA-4B69-8628-5D25D57E5C99}">
              <c14:invertSolidFillFmt>
                <c14:spPr>
                  <a:solidFill>
                    <a:srgbClr val="000000"/>
                  </a:solidFill>
                </c14:spPr>
              </c14:invertSolidFillFmt>
            </c:ext>
          </c:extLst>
          <c:val>
            <c:numRef>
              <c:f>(Übersicht!$V$10:$V$19,Übersicht!$V$21:$V$30,Übersicht!$V$32:$V$41)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41921225"/>
        <c:axId val="41746706"/>
      </c:lineChart>
      <c:catAx>
        <c:axId val="41921225"/>
        <c:scaling>
          <c:orientation val="minMax"/>
        </c:scaling>
        <c:axPos val="b"/>
        <c:delete val="0"/>
        <c:numFmt formatCode="General" sourceLinked="1"/>
        <c:majorTickMark val="out"/>
        <c:minorTickMark val="none"/>
        <c:tickLblPos val="nextTo"/>
        <c:crossAx val="41746706"/>
        <c:crosses val="autoZero"/>
        <c:auto val="1"/>
        <c:lblOffset val="100"/>
        <c:noMultiLvlLbl val="0"/>
      </c:catAx>
      <c:valAx>
        <c:axId val="41746706"/>
        <c:scaling>
          <c:orientation val="minMax"/>
        </c:scaling>
        <c:axPos val="l"/>
        <c:title>
          <c:tx>
            <c:rich>
              <a:bodyPr vert="horz" rot="-5400000" anchor="ctr"/>
              <a:lstStyle/>
              <a:p>
                <a:pPr algn="ctr">
                  <a:defRPr/>
                </a:pPr>
                <a:r>
                  <a:rPr lang="en-US" cap="none" sz="1000" b="1" i="0" u="none" baseline="0">
                    <a:latin typeface="Arial"/>
                    <a:ea typeface="Arial"/>
                    <a:cs typeface="Arial"/>
                  </a:rPr>
                  <a:t>W / m2</a:t>
                </a:r>
              </a:p>
            </c:rich>
          </c:tx>
          <c:layout/>
          <c:overlay val="0"/>
          <c:spPr>
            <a:noFill/>
            <a:ln>
              <a:noFill/>
            </a:ln>
          </c:spPr>
        </c:title>
        <c:majorGridlines/>
        <c:delete val="0"/>
        <c:numFmt formatCode="General" sourceLinked="1"/>
        <c:majorTickMark val="out"/>
        <c:minorTickMark val="none"/>
        <c:tickLblPos val="nextTo"/>
        <c:crossAx val="41921225"/>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UV - Index</a:t>
            </a:r>
          </a:p>
        </c:rich>
      </c:tx>
      <c:layout/>
      <c:spPr>
        <a:noFill/>
        <a:ln>
          <a:noFill/>
        </a:ln>
      </c:spPr>
    </c:title>
    <c:plotArea>
      <c:layout/>
      <c:lineChart>
        <c:grouping val="standard"/>
        <c:varyColors val="0"/>
        <c:ser>
          <c:idx val="0"/>
          <c:order val="0"/>
          <c:tx>
            <c:v>UV - Index Max.</c:v>
          </c:tx>
          <c:extLst>
            <c:ext xmlns:c14="http://schemas.microsoft.com/office/drawing/2007/8/2/chart" uri="{6F2FDCE9-48DA-4B69-8628-5D25D57E5C99}">
              <c14:invertSolidFillFmt>
                <c14:spPr>
                  <a:solidFill>
                    <a:srgbClr val="000000"/>
                  </a:solidFill>
                </c14:spPr>
              </c14:invertSolidFillFmt>
            </c:ext>
          </c:extLst>
          <c:val>
            <c:numRef>
              <c:f>(Übersicht!$W$10:$W$19,Übersicht!$W$21:$W$30,Übersicht!$W$32:$W$41)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v>UV - Index Mittel</c:v>
          </c:tx>
          <c:extLst>
            <c:ext xmlns:c14="http://schemas.microsoft.com/office/drawing/2007/8/2/chart" uri="{6F2FDCE9-48DA-4B69-8628-5D25D57E5C99}">
              <c14:invertSolidFillFmt>
                <c14:spPr>
                  <a:solidFill>
                    <a:srgbClr val="000000"/>
                  </a:solidFill>
                </c14:spPr>
              </c14:invertSolidFillFmt>
            </c:ext>
          </c:extLst>
          <c:val>
            <c:numRef>
              <c:f>(Übersicht!$X$10:$X$19,Übersicht!$X$21:$X$30,Übersicht!$X$32:$X$41)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40176035"/>
        <c:axId val="26039996"/>
      </c:lineChart>
      <c:catAx>
        <c:axId val="40176035"/>
        <c:scaling>
          <c:orientation val="minMax"/>
        </c:scaling>
        <c:axPos val="b"/>
        <c:delete val="0"/>
        <c:numFmt formatCode="General" sourceLinked="1"/>
        <c:majorTickMark val="out"/>
        <c:minorTickMark val="none"/>
        <c:tickLblPos val="nextTo"/>
        <c:crossAx val="26039996"/>
        <c:crosses val="autoZero"/>
        <c:auto val="1"/>
        <c:lblOffset val="100"/>
        <c:noMultiLvlLbl val="0"/>
      </c:catAx>
      <c:valAx>
        <c:axId val="26039996"/>
        <c:scaling>
          <c:orientation val="minMax"/>
        </c:scaling>
        <c:axPos val="l"/>
        <c:majorGridlines/>
        <c:delete val="0"/>
        <c:numFmt formatCode="General" sourceLinked="1"/>
        <c:majorTickMark val="out"/>
        <c:minorTickMark val="none"/>
        <c:tickLblPos val="nextTo"/>
        <c:crossAx val="40176035"/>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latin typeface="Arial"/>
              <a:ea typeface="Arial"/>
              <a:cs typeface="Arial"/>
            </a:defRPr>
          </a:pPr>
        </a:p>
      </c:txPr>
    </c:title>
    <c:plotArea>
      <c:layout/>
      <c:barChart>
        <c:barDir val="col"/>
        <c:grouping val="clustered"/>
        <c:varyColors val="0"/>
        <c:ser>
          <c:idx val="0"/>
          <c:order val="0"/>
          <c:tx>
            <c:v>Schneehöhe</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(Übersicht!$Y$10:$Y$19,Übersicht!$Y$21:$Y$30,Übersicht!$Y$32:$Y$41)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33033373"/>
        <c:axId val="28864902"/>
      </c:barChart>
      <c:catAx>
        <c:axId val="33033373"/>
        <c:scaling>
          <c:orientation val="minMax"/>
        </c:scaling>
        <c:axPos val="b"/>
        <c:delete val="0"/>
        <c:numFmt formatCode="General" sourceLinked="1"/>
        <c:majorTickMark val="out"/>
        <c:minorTickMark val="none"/>
        <c:tickLblPos val="nextTo"/>
        <c:crossAx val="28864902"/>
        <c:crosses val="autoZero"/>
        <c:auto val="1"/>
        <c:lblOffset val="100"/>
        <c:noMultiLvlLbl val="0"/>
      </c:catAx>
      <c:valAx>
        <c:axId val="28864902"/>
        <c:scaling>
          <c:orientation val="minMax"/>
        </c:scaling>
        <c:axPos val="l"/>
        <c:title>
          <c:tx>
            <c:rich>
              <a:bodyPr vert="horz" rot="-5400000" anchor="ctr"/>
              <a:lstStyle/>
              <a:p>
                <a:pPr algn="ctr">
                  <a:defRPr/>
                </a:pPr>
                <a:r>
                  <a:rPr lang="en-US" cap="none" sz="1000" b="1" i="0" u="none" baseline="0">
                    <a:latin typeface="Arial"/>
                    <a:ea typeface="Arial"/>
                    <a:cs typeface="Arial"/>
                  </a:rPr>
                  <a:t>cm</a:t>
                </a:r>
              </a:p>
            </c:rich>
          </c:tx>
          <c:layout/>
          <c:overlay val="0"/>
          <c:spPr>
            <a:noFill/>
            <a:ln>
              <a:noFill/>
            </a:ln>
          </c:spPr>
        </c:title>
        <c:majorGridlines/>
        <c:delete val="0"/>
        <c:numFmt formatCode="General" sourceLinked="1"/>
        <c:majorTickMark val="out"/>
        <c:minorTickMark val="none"/>
        <c:tickLblPos val="nextTo"/>
        <c:crossAx val="33033373"/>
        <c:crossesAt val="1"/>
        <c:crossBetween val="between"/>
        <c:dispUnits/>
      </c:valAx>
      <c:spPr>
        <a:gradFill rotWithShape="1">
          <a:gsLst>
            <a:gs pos="0">
              <a:srgbClr val="FFFFFF"/>
            </a:gs>
            <a:gs pos="100000">
              <a:srgbClr val="FFCC99"/>
            </a:gs>
          </a:gsLst>
          <a:lin ang="5400000" scaled="1"/>
        </a:gradFill>
        <a:ln w="12700">
          <a:solidFill>
            <a:srgbClr val="808080"/>
          </a:solidFill>
        </a:ln>
      </c:spPr>
    </c:plotArea>
    <c:legend>
      <c:legendPos val="b"/>
      <c:layout/>
      <c:overlay val="0"/>
    </c:legend>
    <c:plotVisOnly val="1"/>
    <c:dispBlanksAs val="gap"/>
    <c:showDLblsOverMax val="0"/>
  </c:chart>
  <c:spPr>
    <a:gradFill rotWithShape="1">
      <a:gsLst>
        <a:gs pos="0">
          <a:srgbClr val="99CCFF"/>
        </a:gs>
        <a:gs pos="100000">
          <a:srgbClr val="465E75"/>
        </a:gs>
      </a:gsLst>
      <a:lin ang="5400000" scaled="1"/>
    </a:gra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2</xdr:row>
      <xdr:rowOff>9525</xdr:rowOff>
    </xdr:from>
    <xdr:to>
      <xdr:col>43</xdr:col>
      <xdr:colOff>552450</xdr:colOff>
      <xdr:row>20</xdr:row>
      <xdr:rowOff>57150</xdr:rowOff>
    </xdr:to>
    <xdr:graphicFrame>
      <xdr:nvGraphicFramePr>
        <xdr:cNvPr id="1" name="Chart 1"/>
        <xdr:cNvGraphicFramePr/>
      </xdr:nvGraphicFramePr>
      <xdr:xfrm>
        <a:off x="19564350" y="428625"/>
        <a:ext cx="5886450" cy="2962275"/>
      </xdr:xfrm>
      <a:graphic>
        <a:graphicData uri="http://schemas.openxmlformats.org/drawingml/2006/chart">
          <c:chart xmlns:c="http://schemas.openxmlformats.org/drawingml/2006/chart" r:id="rId1"/>
        </a:graphicData>
      </a:graphic>
    </xdr:graphicFrame>
    <xdr:clientData/>
  </xdr:twoCellAnchor>
  <xdr:twoCellAnchor>
    <xdr:from>
      <xdr:col>36</xdr:col>
      <xdr:colOff>9525</xdr:colOff>
      <xdr:row>21</xdr:row>
      <xdr:rowOff>114300</xdr:rowOff>
    </xdr:from>
    <xdr:to>
      <xdr:col>43</xdr:col>
      <xdr:colOff>561975</xdr:colOff>
      <xdr:row>40</xdr:row>
      <xdr:rowOff>0</xdr:rowOff>
    </xdr:to>
    <xdr:graphicFrame>
      <xdr:nvGraphicFramePr>
        <xdr:cNvPr id="2" name="Chart 5"/>
        <xdr:cNvGraphicFramePr/>
      </xdr:nvGraphicFramePr>
      <xdr:xfrm>
        <a:off x="19573875" y="3609975"/>
        <a:ext cx="5886450" cy="2962275"/>
      </xdr:xfrm>
      <a:graphic>
        <a:graphicData uri="http://schemas.openxmlformats.org/drawingml/2006/chart">
          <c:chart xmlns:c="http://schemas.openxmlformats.org/drawingml/2006/chart" r:id="rId2"/>
        </a:graphicData>
      </a:graphic>
    </xdr:graphicFrame>
    <xdr:clientData/>
  </xdr:twoCellAnchor>
  <xdr:twoCellAnchor>
    <xdr:from>
      <xdr:col>44</xdr:col>
      <xdr:colOff>0</xdr:colOff>
      <xdr:row>2</xdr:row>
      <xdr:rowOff>9525</xdr:rowOff>
    </xdr:from>
    <xdr:to>
      <xdr:col>51</xdr:col>
      <xdr:colOff>552450</xdr:colOff>
      <xdr:row>20</xdr:row>
      <xdr:rowOff>57150</xdr:rowOff>
    </xdr:to>
    <xdr:graphicFrame>
      <xdr:nvGraphicFramePr>
        <xdr:cNvPr id="3" name="Chart 6"/>
        <xdr:cNvGraphicFramePr/>
      </xdr:nvGraphicFramePr>
      <xdr:xfrm>
        <a:off x="25660350" y="428625"/>
        <a:ext cx="5886450" cy="2962275"/>
      </xdr:xfrm>
      <a:graphic>
        <a:graphicData uri="http://schemas.openxmlformats.org/drawingml/2006/chart">
          <c:chart xmlns:c="http://schemas.openxmlformats.org/drawingml/2006/chart" r:id="rId3"/>
        </a:graphicData>
      </a:graphic>
    </xdr:graphicFrame>
    <xdr:clientData/>
  </xdr:twoCellAnchor>
  <xdr:twoCellAnchor>
    <xdr:from>
      <xdr:col>44</xdr:col>
      <xdr:colOff>0</xdr:colOff>
      <xdr:row>21</xdr:row>
      <xdr:rowOff>114300</xdr:rowOff>
    </xdr:from>
    <xdr:to>
      <xdr:col>51</xdr:col>
      <xdr:colOff>552450</xdr:colOff>
      <xdr:row>40</xdr:row>
      <xdr:rowOff>0</xdr:rowOff>
    </xdr:to>
    <xdr:graphicFrame>
      <xdr:nvGraphicFramePr>
        <xdr:cNvPr id="4" name="Chart 7"/>
        <xdr:cNvGraphicFramePr/>
      </xdr:nvGraphicFramePr>
      <xdr:xfrm>
        <a:off x="25660350" y="3609975"/>
        <a:ext cx="5886450" cy="2962275"/>
      </xdr:xfrm>
      <a:graphic>
        <a:graphicData uri="http://schemas.openxmlformats.org/drawingml/2006/chart">
          <c:chart xmlns:c="http://schemas.openxmlformats.org/drawingml/2006/chart" r:id="rId4"/>
        </a:graphicData>
      </a:graphic>
    </xdr:graphicFrame>
    <xdr:clientData/>
  </xdr:twoCellAnchor>
  <xdr:twoCellAnchor>
    <xdr:from>
      <xdr:col>52</xdr:col>
      <xdr:colOff>0</xdr:colOff>
      <xdr:row>2</xdr:row>
      <xdr:rowOff>9525</xdr:rowOff>
    </xdr:from>
    <xdr:to>
      <xdr:col>59</xdr:col>
      <xdr:colOff>552450</xdr:colOff>
      <xdr:row>20</xdr:row>
      <xdr:rowOff>57150</xdr:rowOff>
    </xdr:to>
    <xdr:graphicFrame>
      <xdr:nvGraphicFramePr>
        <xdr:cNvPr id="5" name="Chart 8"/>
        <xdr:cNvGraphicFramePr/>
      </xdr:nvGraphicFramePr>
      <xdr:xfrm>
        <a:off x="31756350" y="428625"/>
        <a:ext cx="5886450" cy="2962275"/>
      </xdr:xfrm>
      <a:graphic>
        <a:graphicData uri="http://schemas.openxmlformats.org/drawingml/2006/chart">
          <c:chart xmlns:c="http://schemas.openxmlformats.org/drawingml/2006/chart" r:id="rId5"/>
        </a:graphicData>
      </a:graphic>
    </xdr:graphicFrame>
    <xdr:clientData/>
  </xdr:twoCellAnchor>
  <xdr:twoCellAnchor>
    <xdr:from>
      <xdr:col>52</xdr:col>
      <xdr:colOff>0</xdr:colOff>
      <xdr:row>21</xdr:row>
      <xdr:rowOff>114300</xdr:rowOff>
    </xdr:from>
    <xdr:to>
      <xdr:col>59</xdr:col>
      <xdr:colOff>552450</xdr:colOff>
      <xdr:row>40</xdr:row>
      <xdr:rowOff>0</xdr:rowOff>
    </xdr:to>
    <xdr:graphicFrame>
      <xdr:nvGraphicFramePr>
        <xdr:cNvPr id="6" name="Chart 9"/>
        <xdr:cNvGraphicFramePr/>
      </xdr:nvGraphicFramePr>
      <xdr:xfrm>
        <a:off x="31756350" y="3609975"/>
        <a:ext cx="5886450" cy="2962275"/>
      </xdr:xfrm>
      <a:graphic>
        <a:graphicData uri="http://schemas.openxmlformats.org/drawingml/2006/chart">
          <c:chart xmlns:c="http://schemas.openxmlformats.org/drawingml/2006/chart" r:id="rId6"/>
        </a:graphicData>
      </a:graphic>
    </xdr:graphicFrame>
    <xdr:clientData/>
  </xdr:twoCellAnchor>
  <xdr:twoCellAnchor>
    <xdr:from>
      <xdr:col>60</xdr:col>
      <xdr:colOff>0</xdr:colOff>
      <xdr:row>2</xdr:row>
      <xdr:rowOff>9525</xdr:rowOff>
    </xdr:from>
    <xdr:to>
      <xdr:col>67</xdr:col>
      <xdr:colOff>552450</xdr:colOff>
      <xdr:row>20</xdr:row>
      <xdr:rowOff>57150</xdr:rowOff>
    </xdr:to>
    <xdr:graphicFrame>
      <xdr:nvGraphicFramePr>
        <xdr:cNvPr id="7" name="Chart 10"/>
        <xdr:cNvGraphicFramePr/>
      </xdr:nvGraphicFramePr>
      <xdr:xfrm>
        <a:off x="37852350" y="428625"/>
        <a:ext cx="5886450" cy="2962275"/>
      </xdr:xfrm>
      <a:graphic>
        <a:graphicData uri="http://schemas.openxmlformats.org/drawingml/2006/chart">
          <c:chart xmlns:c="http://schemas.openxmlformats.org/drawingml/2006/chart" r:id="rId7"/>
        </a:graphicData>
      </a:graphic>
    </xdr:graphicFrame>
    <xdr:clientData/>
  </xdr:twoCellAnchor>
  <xdr:twoCellAnchor>
    <xdr:from>
      <xdr:col>60</xdr:col>
      <xdr:colOff>0</xdr:colOff>
      <xdr:row>21</xdr:row>
      <xdr:rowOff>114300</xdr:rowOff>
    </xdr:from>
    <xdr:to>
      <xdr:col>67</xdr:col>
      <xdr:colOff>552450</xdr:colOff>
      <xdr:row>40</xdr:row>
      <xdr:rowOff>0</xdr:rowOff>
    </xdr:to>
    <xdr:graphicFrame>
      <xdr:nvGraphicFramePr>
        <xdr:cNvPr id="8" name="Chart 11"/>
        <xdr:cNvGraphicFramePr/>
      </xdr:nvGraphicFramePr>
      <xdr:xfrm>
        <a:off x="37852350" y="3609975"/>
        <a:ext cx="5886450" cy="2962275"/>
      </xdr:xfrm>
      <a:graphic>
        <a:graphicData uri="http://schemas.openxmlformats.org/drawingml/2006/chart">
          <c:chart xmlns:c="http://schemas.openxmlformats.org/drawingml/2006/chart" r:id="rId8"/>
        </a:graphicData>
      </a:graphic>
    </xdr:graphicFrame>
    <xdr:clientData/>
  </xdr:twoCellAnchor>
  <xdr:twoCellAnchor>
    <xdr:from>
      <xdr:col>68</xdr:col>
      <xdr:colOff>9525</xdr:colOff>
      <xdr:row>2</xdr:row>
      <xdr:rowOff>9525</xdr:rowOff>
    </xdr:from>
    <xdr:to>
      <xdr:col>83</xdr:col>
      <xdr:colOff>742950</xdr:colOff>
      <xdr:row>20</xdr:row>
      <xdr:rowOff>47625</xdr:rowOff>
    </xdr:to>
    <xdr:graphicFrame>
      <xdr:nvGraphicFramePr>
        <xdr:cNvPr id="9" name="Chart 12"/>
        <xdr:cNvGraphicFramePr/>
      </xdr:nvGraphicFramePr>
      <xdr:xfrm>
        <a:off x="43957875" y="428625"/>
        <a:ext cx="12163425" cy="295275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44"/>
  <sheetViews>
    <sheetView tabSelected="1" zoomScaleSheetLayoutView="100" workbookViewId="0" topLeftCell="Z1">
      <selection activeCell="AJ9" sqref="AJ9"/>
    </sheetView>
  </sheetViews>
  <sheetFormatPr defaultColWidth="11.421875" defaultRowHeight="12.75"/>
  <cols>
    <col min="1" max="1" width="9.7109375" style="0" customWidth="1"/>
    <col min="2" max="13" width="6.00390625" style="0" customWidth="1"/>
    <col min="14" max="16" width="6.140625" style="0" customWidth="1"/>
    <col min="17" max="19" width="6.00390625" style="0" customWidth="1"/>
    <col min="20" max="20" width="12.00390625" style="0" customWidth="1"/>
    <col min="21" max="24" width="6.00390625" style="0" customWidth="1"/>
    <col min="25" max="25" width="12.00390625" style="0" customWidth="1"/>
    <col min="28" max="28" width="12.7109375" style="0" customWidth="1"/>
    <col min="34" max="34" width="11.7109375" style="0" customWidth="1"/>
  </cols>
  <sheetData>
    <row r="1" spans="1:84" ht="20.25">
      <c r="A1" s="93" t="s">
        <v>65</v>
      </c>
      <c r="B1" s="93"/>
      <c r="C1" s="93"/>
      <c r="D1" s="93"/>
      <c r="E1" s="93"/>
      <c r="F1" s="93"/>
      <c r="G1" s="93"/>
      <c r="H1" s="93"/>
      <c r="I1" s="93"/>
      <c r="J1" s="93"/>
      <c r="K1" s="93"/>
      <c r="L1" s="93"/>
      <c r="M1" s="93"/>
      <c r="N1" s="93"/>
      <c r="O1" s="93"/>
      <c r="P1" s="93"/>
      <c r="Q1" s="93"/>
      <c r="R1" s="93"/>
      <c r="S1" s="93"/>
      <c r="T1" s="93"/>
      <c r="U1" s="93"/>
      <c r="V1" s="93"/>
      <c r="W1" s="93"/>
      <c r="X1" s="93"/>
      <c r="Y1" s="93"/>
      <c r="Z1" s="95">
        <v>39539</v>
      </c>
      <c r="AA1" s="85"/>
      <c r="AB1" s="85"/>
      <c r="AC1" s="85"/>
      <c r="AD1" s="85"/>
      <c r="AE1" s="85"/>
      <c r="AF1" s="85"/>
      <c r="AG1" s="85"/>
      <c r="AH1" s="85"/>
      <c r="AI1" s="85"/>
      <c r="AJ1" s="85"/>
      <c r="AK1" s="95">
        <v>39539</v>
      </c>
      <c r="AL1" s="85"/>
      <c r="AM1" s="85"/>
      <c r="AN1" s="85"/>
      <c r="AO1" s="85"/>
      <c r="AP1" s="85"/>
      <c r="AQ1" s="85"/>
      <c r="AR1" s="85"/>
      <c r="AS1" s="85"/>
      <c r="AT1" s="85"/>
      <c r="AU1" s="85"/>
      <c r="AV1" s="85"/>
      <c r="AW1" s="85"/>
      <c r="AX1" s="85"/>
      <c r="AY1" s="85"/>
      <c r="AZ1" s="85"/>
      <c r="BA1" s="96">
        <v>39539</v>
      </c>
      <c r="BB1" s="97"/>
      <c r="BC1" s="97"/>
      <c r="BD1" s="97"/>
      <c r="BE1" s="97"/>
      <c r="BF1" s="97"/>
      <c r="BG1" s="97"/>
      <c r="BH1" s="97"/>
      <c r="BI1" s="97"/>
      <c r="BJ1" s="97"/>
      <c r="BK1" s="97"/>
      <c r="BL1" s="97"/>
      <c r="BM1" s="97"/>
      <c r="BN1" s="97"/>
      <c r="BO1" s="97"/>
      <c r="BP1" s="97"/>
      <c r="BQ1" s="95">
        <v>39539</v>
      </c>
      <c r="BR1" s="85"/>
      <c r="BS1" s="85"/>
      <c r="BT1" s="85"/>
      <c r="BU1" s="85"/>
      <c r="BV1" s="85"/>
      <c r="BW1" s="85"/>
      <c r="BX1" s="85"/>
      <c r="BY1" s="85"/>
      <c r="BZ1" s="85"/>
      <c r="CA1" s="85"/>
      <c r="CB1" s="85"/>
      <c r="CC1" s="85"/>
      <c r="CD1" s="85"/>
      <c r="CE1" s="85"/>
      <c r="CF1" s="85"/>
    </row>
    <row r="2" spans="1:25" ht="12.75">
      <c r="A2" s="46"/>
      <c r="B2" s="46"/>
      <c r="C2" s="46"/>
      <c r="D2" s="46"/>
      <c r="E2" s="46"/>
      <c r="F2" s="46"/>
      <c r="G2" s="46"/>
      <c r="H2" s="46"/>
      <c r="I2" s="46"/>
      <c r="J2" s="46"/>
      <c r="K2" s="46"/>
      <c r="L2" s="46"/>
      <c r="M2" s="46"/>
      <c r="N2" s="46"/>
      <c r="O2" s="46"/>
      <c r="P2" s="46"/>
      <c r="Q2" s="46"/>
      <c r="R2" s="46"/>
      <c r="S2" s="46"/>
      <c r="T2" s="46"/>
      <c r="U2" s="46"/>
      <c r="V2" s="46"/>
      <c r="W2" s="46"/>
      <c r="X2" s="46"/>
      <c r="Y2" s="46"/>
    </row>
    <row r="3" spans="1:25" ht="12.75">
      <c r="A3" s="94" t="s">
        <v>66</v>
      </c>
      <c r="B3" s="94"/>
      <c r="C3" s="94"/>
      <c r="D3" s="94"/>
      <c r="E3" s="94"/>
      <c r="F3" s="94"/>
      <c r="G3" s="94"/>
      <c r="H3" s="94"/>
      <c r="I3" s="94"/>
      <c r="J3" s="94"/>
      <c r="K3" s="94"/>
      <c r="L3" s="94"/>
      <c r="M3" s="94"/>
      <c r="N3" s="94"/>
      <c r="O3" s="94"/>
      <c r="P3" s="94"/>
      <c r="Q3" s="94"/>
      <c r="R3" s="94"/>
      <c r="S3" s="94"/>
      <c r="T3" s="94"/>
      <c r="U3" s="94"/>
      <c r="V3" s="94"/>
      <c r="W3" s="94"/>
      <c r="X3" s="94"/>
      <c r="Y3" s="94"/>
    </row>
    <row r="4" spans="1:25" ht="12.75">
      <c r="A4" s="46"/>
      <c r="B4" s="46"/>
      <c r="C4" s="46"/>
      <c r="D4" s="46"/>
      <c r="E4" s="46"/>
      <c r="F4" s="46"/>
      <c r="G4" s="46"/>
      <c r="H4" s="46"/>
      <c r="I4" s="46"/>
      <c r="J4" s="46"/>
      <c r="K4" s="46"/>
      <c r="L4" s="46"/>
      <c r="M4" s="46"/>
      <c r="N4" s="46"/>
      <c r="O4" s="46"/>
      <c r="P4" s="46"/>
      <c r="Q4" s="46"/>
      <c r="R4" s="46"/>
      <c r="S4" s="46"/>
      <c r="T4" s="46"/>
      <c r="U4" s="46"/>
      <c r="V4" s="46"/>
      <c r="W4" s="46"/>
      <c r="X4" s="46"/>
      <c r="Y4" s="46"/>
    </row>
    <row r="5" spans="1:25" ht="12.75">
      <c r="A5" s="46"/>
      <c r="B5" s="46"/>
      <c r="C5" s="46"/>
      <c r="D5" s="46"/>
      <c r="E5" s="46"/>
      <c r="F5" s="46"/>
      <c r="G5" s="46"/>
      <c r="H5" s="46"/>
      <c r="I5" s="46"/>
      <c r="J5" s="46"/>
      <c r="K5" s="46"/>
      <c r="L5" s="46"/>
      <c r="M5" s="46"/>
      <c r="N5" s="46"/>
      <c r="O5" s="46"/>
      <c r="P5" s="46"/>
      <c r="Q5" s="46"/>
      <c r="R5" s="46"/>
      <c r="S5" s="46"/>
      <c r="T5" s="46"/>
      <c r="U5" s="46"/>
      <c r="V5" s="46"/>
      <c r="W5" s="46"/>
      <c r="X5" s="46"/>
      <c r="Y5" s="46"/>
    </row>
    <row r="6" spans="1:36" ht="12.75">
      <c r="A6" s="47"/>
      <c r="B6" s="90" t="s">
        <v>67</v>
      </c>
      <c r="C6" s="91"/>
      <c r="D6" s="91"/>
      <c r="E6" s="91"/>
      <c r="F6" s="92"/>
      <c r="G6" s="90" t="s">
        <v>68</v>
      </c>
      <c r="H6" s="91"/>
      <c r="I6" s="92"/>
      <c r="J6" s="90" t="s">
        <v>69</v>
      </c>
      <c r="K6" s="91"/>
      <c r="L6" s="91"/>
      <c r="M6" s="92"/>
      <c r="N6" s="90" t="s">
        <v>70</v>
      </c>
      <c r="O6" s="91"/>
      <c r="P6" s="92"/>
      <c r="Q6" s="90" t="s">
        <v>71</v>
      </c>
      <c r="R6" s="91"/>
      <c r="S6" s="92"/>
      <c r="T6" s="60" t="s">
        <v>72</v>
      </c>
      <c r="U6" s="90" t="s">
        <v>73</v>
      </c>
      <c r="V6" s="92"/>
      <c r="W6" s="90" t="s">
        <v>13</v>
      </c>
      <c r="X6" s="92"/>
      <c r="Y6" s="61" t="s">
        <v>15</v>
      </c>
      <c r="Z6" s="1"/>
      <c r="AA6" s="1"/>
      <c r="AB6" s="3" t="s">
        <v>18</v>
      </c>
      <c r="AC6" s="4" t="s">
        <v>19</v>
      </c>
      <c r="AD6" s="5" t="s">
        <v>20</v>
      </c>
      <c r="AE6" s="6" t="s">
        <v>21</v>
      </c>
      <c r="AF6" s="81" t="s">
        <v>22</v>
      </c>
      <c r="AG6" s="7"/>
      <c r="AH6" s="8" t="s">
        <v>23</v>
      </c>
      <c r="AI6" s="9"/>
      <c r="AJ6" s="81" t="s">
        <v>24</v>
      </c>
    </row>
    <row r="7" spans="1:36" ht="12.75">
      <c r="A7" s="47"/>
      <c r="B7" s="86" t="s">
        <v>6</v>
      </c>
      <c r="C7" s="88" t="s">
        <v>7</v>
      </c>
      <c r="D7" s="34" t="s">
        <v>16</v>
      </c>
      <c r="E7" s="34"/>
      <c r="F7" s="37"/>
      <c r="G7" s="32"/>
      <c r="H7" s="34"/>
      <c r="I7" s="37"/>
      <c r="J7" s="32"/>
      <c r="K7" s="34"/>
      <c r="L7" s="34"/>
      <c r="M7" s="37"/>
      <c r="N7" s="32"/>
      <c r="O7" s="34"/>
      <c r="P7" s="37"/>
      <c r="Q7" s="32"/>
      <c r="R7" s="34"/>
      <c r="S7" s="37"/>
      <c r="T7" s="40"/>
      <c r="U7" s="32"/>
      <c r="V7" s="37"/>
      <c r="W7" s="32"/>
      <c r="X7" s="37"/>
      <c r="Y7" s="34" t="s">
        <v>14</v>
      </c>
      <c r="Z7" s="1" t="s">
        <v>25</v>
      </c>
      <c r="AA7" s="1"/>
      <c r="AB7" s="10">
        <f>AVERAGE(B10:B19,B21:B30,B32:B41)</f>
        <v>9.963333333333331</v>
      </c>
      <c r="AC7" s="11">
        <f>MAX(B10:B19,B21:B30,B32:B41)</f>
        <v>18.4</v>
      </c>
      <c r="AD7" s="12">
        <f>MIN(B10:B19,B21:B30,B32:B41)</f>
        <v>2.8</v>
      </c>
      <c r="AE7" s="1"/>
      <c r="AF7" s="82" t="s">
        <v>100</v>
      </c>
      <c r="AG7" s="30" t="s">
        <v>57</v>
      </c>
      <c r="AH7" s="75" t="s">
        <v>81</v>
      </c>
      <c r="AI7" s="75">
        <f>COUNTIF(C10:C19,"&lt;=-10")+COUNTIF(C21:C30,"&lt;=-10")+COUNTIF(C32:C41,"&lt;=-10")</f>
        <v>0</v>
      </c>
      <c r="AJ7" s="83"/>
    </row>
    <row r="8" spans="1:36" ht="12.75">
      <c r="A8" s="47"/>
      <c r="B8" s="86"/>
      <c r="C8" s="88"/>
      <c r="D8" s="34" t="s">
        <v>17</v>
      </c>
      <c r="E8" s="34" t="s">
        <v>8</v>
      </c>
      <c r="F8" s="37"/>
      <c r="G8" s="32"/>
      <c r="H8" s="34"/>
      <c r="I8" s="37"/>
      <c r="J8" s="32" t="s">
        <v>10</v>
      </c>
      <c r="K8" s="34" t="s">
        <v>11</v>
      </c>
      <c r="L8" s="34" t="s">
        <v>10</v>
      </c>
      <c r="M8" s="37" t="s">
        <v>11</v>
      </c>
      <c r="N8" s="32"/>
      <c r="O8" s="34"/>
      <c r="P8" s="37"/>
      <c r="Q8" s="32"/>
      <c r="R8" s="34"/>
      <c r="S8" s="37" t="s">
        <v>12</v>
      </c>
      <c r="T8" s="40"/>
      <c r="U8" s="32"/>
      <c r="V8" s="37"/>
      <c r="W8" s="32"/>
      <c r="X8" s="37"/>
      <c r="Y8" s="34"/>
      <c r="Z8" s="1" t="s">
        <v>26</v>
      </c>
      <c r="AA8" s="1"/>
      <c r="AB8" s="10">
        <f>AVERAGE(C10:C19,C21:C30,C32:C41)</f>
        <v>2.306666666666667</v>
      </c>
      <c r="AC8" s="11">
        <f>MAX(C10:C19,C21:C30,C32:C41)</f>
        <v>6.8</v>
      </c>
      <c r="AD8" s="12">
        <f>MIN(C10:C19,C21:C30,C32:C41)</f>
        <v>-5.6</v>
      </c>
      <c r="AE8" s="1"/>
      <c r="AF8" s="82" t="s">
        <v>101</v>
      </c>
      <c r="AG8" s="30" t="s">
        <v>58</v>
      </c>
      <c r="AH8" s="12" t="s">
        <v>82</v>
      </c>
      <c r="AI8" s="12">
        <f>COUNTIF(B10:B19,"&lt;=0")+COUNTIF(B21:B30,"&lt;=0")+COUNTIF(B32:B41,"&lt;=0")</f>
        <v>0</v>
      </c>
      <c r="AJ8" s="82" t="s">
        <v>77</v>
      </c>
    </row>
    <row r="9" spans="1:36" ht="12.75">
      <c r="A9" s="36"/>
      <c r="B9" s="87"/>
      <c r="C9" s="89"/>
      <c r="D9" s="35" t="s">
        <v>7</v>
      </c>
      <c r="E9" s="35" t="s">
        <v>9</v>
      </c>
      <c r="F9" s="39" t="s">
        <v>5</v>
      </c>
      <c r="G9" s="38" t="s">
        <v>6</v>
      </c>
      <c r="H9" s="35" t="s">
        <v>7</v>
      </c>
      <c r="I9" s="39" t="s">
        <v>5</v>
      </c>
      <c r="J9" s="38" t="s">
        <v>6</v>
      </c>
      <c r="K9" s="35" t="s">
        <v>6</v>
      </c>
      <c r="L9" s="35" t="s">
        <v>5</v>
      </c>
      <c r="M9" s="39" t="s">
        <v>5</v>
      </c>
      <c r="N9" s="38" t="s">
        <v>6</v>
      </c>
      <c r="O9" s="35" t="s">
        <v>7</v>
      </c>
      <c r="P9" s="39" t="s">
        <v>5</v>
      </c>
      <c r="Q9" s="38" t="s">
        <v>0</v>
      </c>
      <c r="R9" s="35" t="s">
        <v>4</v>
      </c>
      <c r="S9" s="39" t="s">
        <v>6</v>
      </c>
      <c r="T9" s="41" t="s">
        <v>0</v>
      </c>
      <c r="U9" s="38" t="s">
        <v>6</v>
      </c>
      <c r="V9" s="39" t="s">
        <v>5</v>
      </c>
      <c r="W9" s="38" t="s">
        <v>6</v>
      </c>
      <c r="X9" s="39" t="s">
        <v>5</v>
      </c>
      <c r="Y9" s="35" t="s">
        <v>6</v>
      </c>
      <c r="Z9" s="1" t="s">
        <v>27</v>
      </c>
      <c r="AA9" s="1"/>
      <c r="AB9" s="10">
        <f>AVERAGE(D10:D19,D21:D30,D32:D41)</f>
        <v>-0.04333333333333333</v>
      </c>
      <c r="AC9" s="11">
        <f>MAX(D10:D19,D21:D30,D32:D41)</f>
        <v>6</v>
      </c>
      <c r="AD9" s="12">
        <f>MIN(D10:D19,D21:D30,D32:D41)</f>
        <v>-12</v>
      </c>
      <c r="AE9" s="1"/>
      <c r="AF9" s="83"/>
      <c r="AG9" s="30" t="s">
        <v>59</v>
      </c>
      <c r="AH9" s="13" t="s">
        <v>83</v>
      </c>
      <c r="AI9" s="13">
        <f>COUNTIF(C10:C19,"&lt;0")+COUNTIF(C21:C30,"&lt;0")+COUNTIF(C32:C41,"&lt;0")</f>
        <v>6</v>
      </c>
      <c r="AJ9" s="82" t="s">
        <v>78</v>
      </c>
    </row>
    <row r="10" spans="1:36" ht="12.75">
      <c r="A10" s="37">
        <v>1</v>
      </c>
      <c r="B10" s="48">
        <v>10.2</v>
      </c>
      <c r="C10" s="49">
        <v>3.2</v>
      </c>
      <c r="D10" s="49">
        <v>2</v>
      </c>
      <c r="E10" s="49">
        <f aca="true" t="shared" si="0" ref="E10:E19">SUM(B10-C10)</f>
        <v>6.999999999999999</v>
      </c>
      <c r="F10" s="47">
        <v>5.78</v>
      </c>
      <c r="G10" s="48">
        <v>90</v>
      </c>
      <c r="H10" s="49">
        <v>57</v>
      </c>
      <c r="I10" s="47">
        <v>79</v>
      </c>
      <c r="J10" s="48">
        <v>11</v>
      </c>
      <c r="K10" s="49">
        <v>8.3</v>
      </c>
      <c r="L10" s="49">
        <v>2.6</v>
      </c>
      <c r="M10" s="47">
        <v>1.6</v>
      </c>
      <c r="N10" s="63">
        <v>1026.6</v>
      </c>
      <c r="O10" s="64">
        <v>1022.7</v>
      </c>
      <c r="P10" s="65">
        <v>1025.2</v>
      </c>
      <c r="Q10" s="48">
        <v>0</v>
      </c>
      <c r="R10" s="49">
        <v>0</v>
      </c>
      <c r="S10" s="47">
        <v>0</v>
      </c>
      <c r="T10" s="50">
        <v>0.07708333333333334</v>
      </c>
      <c r="U10" s="48">
        <v>977</v>
      </c>
      <c r="V10" s="47">
        <v>190</v>
      </c>
      <c r="W10" s="48">
        <v>5.1</v>
      </c>
      <c r="X10" s="47">
        <v>1.4</v>
      </c>
      <c r="Y10" s="33">
        <v>0</v>
      </c>
      <c r="Z10" s="1" t="s">
        <v>28</v>
      </c>
      <c r="AA10" s="1"/>
      <c r="AB10" s="10">
        <f>AVERAGE(F10:F19,F21:F30,F32:F41)</f>
        <v>5.688000000000001</v>
      </c>
      <c r="AC10" s="11">
        <f>MAX(F10:F19,F21:F30,F32:F41)</f>
        <v>11.98</v>
      </c>
      <c r="AD10" s="12">
        <f>MIN(F10:F19,F21:F30,F32:F41)</f>
        <v>-1</v>
      </c>
      <c r="AE10" s="1"/>
      <c r="AF10" s="82" t="s">
        <v>102</v>
      </c>
      <c r="AG10" s="30" t="s">
        <v>60</v>
      </c>
      <c r="AH10" s="14" t="s">
        <v>84</v>
      </c>
      <c r="AI10" s="14">
        <f>COUNTIF(B10:B19,"&lt;10")+COUNTIF(B21:B30,"&lt;10")+COUNTIF(B32:B41,"&lt;10")</f>
        <v>12</v>
      </c>
      <c r="AJ10" s="83"/>
    </row>
    <row r="11" spans="1:36" ht="12.75">
      <c r="A11" s="37">
        <v>2</v>
      </c>
      <c r="B11" s="48">
        <v>6.6</v>
      </c>
      <c r="C11" s="49">
        <v>2.8</v>
      </c>
      <c r="D11" s="49">
        <v>-1</v>
      </c>
      <c r="E11" s="49">
        <f t="shared" si="0"/>
        <v>3.8</v>
      </c>
      <c r="F11" s="47">
        <v>4.92</v>
      </c>
      <c r="G11" s="48">
        <v>91</v>
      </c>
      <c r="H11" s="49">
        <v>65</v>
      </c>
      <c r="I11" s="47">
        <v>78</v>
      </c>
      <c r="J11" s="48">
        <v>40</v>
      </c>
      <c r="K11" s="49">
        <v>31.6</v>
      </c>
      <c r="L11" s="49">
        <v>14.1</v>
      </c>
      <c r="M11" s="47">
        <v>10.3</v>
      </c>
      <c r="N11" s="63">
        <v>1027.1</v>
      </c>
      <c r="O11" s="64">
        <v>1024.3</v>
      </c>
      <c r="P11" s="65">
        <v>1025.7</v>
      </c>
      <c r="Q11" s="48">
        <v>5.6</v>
      </c>
      <c r="R11" s="49">
        <v>5.6</v>
      </c>
      <c r="S11" s="47">
        <v>7.6</v>
      </c>
      <c r="T11" s="50">
        <v>0.016666666666666666</v>
      </c>
      <c r="U11" s="48">
        <v>585</v>
      </c>
      <c r="V11" s="47">
        <v>106</v>
      </c>
      <c r="W11" s="48">
        <v>4.3</v>
      </c>
      <c r="X11" s="47">
        <v>1.6</v>
      </c>
      <c r="Y11" s="33">
        <v>0</v>
      </c>
      <c r="Z11" s="1"/>
      <c r="AA11" s="1"/>
      <c r="AB11" s="10"/>
      <c r="AC11" s="11"/>
      <c r="AD11" s="12"/>
      <c r="AE11" s="1"/>
      <c r="AF11" s="83"/>
      <c r="AG11" s="30" t="s">
        <v>61</v>
      </c>
      <c r="AH11" s="15" t="s">
        <v>85</v>
      </c>
      <c r="AI11" s="15">
        <f>COUNTIF(B10:B19,"&gt;=20")+COUNTIF(B21:B30,"&gt;=20")+COUNTIF(B32:B41,"&gt;=20")</f>
        <v>0</v>
      </c>
      <c r="AJ11" s="83"/>
    </row>
    <row r="12" spans="1:36" ht="12.75">
      <c r="A12" s="37">
        <v>3</v>
      </c>
      <c r="B12" s="48">
        <v>5.6</v>
      </c>
      <c r="C12" s="49">
        <v>0.8</v>
      </c>
      <c r="D12" s="49">
        <v>-2</v>
      </c>
      <c r="E12" s="49">
        <f t="shared" si="0"/>
        <v>4.8</v>
      </c>
      <c r="F12" s="47">
        <v>2.84</v>
      </c>
      <c r="G12" s="48">
        <v>91</v>
      </c>
      <c r="H12" s="49">
        <v>58</v>
      </c>
      <c r="I12" s="47">
        <v>84</v>
      </c>
      <c r="J12" s="48">
        <v>31</v>
      </c>
      <c r="K12" s="49">
        <v>21.7</v>
      </c>
      <c r="L12" s="49">
        <v>9.1</v>
      </c>
      <c r="M12" s="47">
        <v>6.1</v>
      </c>
      <c r="N12" s="63">
        <v>1026.7</v>
      </c>
      <c r="O12" s="64">
        <v>1023.2</v>
      </c>
      <c r="P12" s="65">
        <v>1024.8</v>
      </c>
      <c r="Q12" s="48">
        <v>2.8</v>
      </c>
      <c r="R12" s="49">
        <v>8.4</v>
      </c>
      <c r="S12" s="47">
        <v>4</v>
      </c>
      <c r="T12" s="50">
        <v>0.04722222222222222</v>
      </c>
      <c r="U12" s="48">
        <v>817</v>
      </c>
      <c r="V12" s="47">
        <v>156</v>
      </c>
      <c r="W12" s="48">
        <v>4.2</v>
      </c>
      <c r="X12" s="47">
        <v>1.4</v>
      </c>
      <c r="Y12" s="33">
        <v>0</v>
      </c>
      <c r="Z12" s="1" t="s">
        <v>29</v>
      </c>
      <c r="AA12" s="1"/>
      <c r="AB12" s="10">
        <f>AVERAGE(G10:G19,G21:G30,G32:G41)</f>
        <v>90.6</v>
      </c>
      <c r="AC12" s="11">
        <f>MAX(G10:G19,G21:G30,G32:G41)</f>
        <v>95</v>
      </c>
      <c r="AD12" s="12">
        <f>MIN(G10:G19,G21:G30,G32:G41)</f>
        <v>78</v>
      </c>
      <c r="AE12" s="1"/>
      <c r="AF12" s="83"/>
      <c r="AG12" s="30" t="s">
        <v>62</v>
      </c>
      <c r="AH12" s="16" t="s">
        <v>86</v>
      </c>
      <c r="AI12" s="16">
        <f>COUNTIF(B10:B19,"&gt;=25")+COUNTIF(B21:B30,"&gt;=25")+COUNTIF(B32:B41,"&gt;=25")</f>
        <v>0</v>
      </c>
      <c r="AJ12" s="82" t="s">
        <v>79</v>
      </c>
    </row>
    <row r="13" spans="1:36" ht="12.75">
      <c r="A13" s="37">
        <v>4</v>
      </c>
      <c r="B13" s="48">
        <v>7</v>
      </c>
      <c r="C13" s="49">
        <v>0.3</v>
      </c>
      <c r="D13" s="49">
        <v>-2</v>
      </c>
      <c r="E13" s="49">
        <f t="shared" si="0"/>
        <v>6.7</v>
      </c>
      <c r="F13" s="47">
        <v>3</v>
      </c>
      <c r="G13" s="48">
        <v>94</v>
      </c>
      <c r="H13" s="49">
        <v>55</v>
      </c>
      <c r="I13" s="47">
        <v>78</v>
      </c>
      <c r="J13" s="48">
        <v>23</v>
      </c>
      <c r="K13" s="49">
        <v>18.3</v>
      </c>
      <c r="L13" s="49">
        <v>8.6</v>
      </c>
      <c r="M13" s="47">
        <v>6.1</v>
      </c>
      <c r="N13" s="63">
        <v>1028.7</v>
      </c>
      <c r="O13" s="64">
        <v>1023.7</v>
      </c>
      <c r="P13" s="65">
        <v>1026.8</v>
      </c>
      <c r="Q13" s="48">
        <v>0</v>
      </c>
      <c r="R13" s="49">
        <v>8.4</v>
      </c>
      <c r="S13" s="47">
        <v>0</v>
      </c>
      <c r="T13" s="50">
        <v>0.1173611111111111</v>
      </c>
      <c r="U13" s="48">
        <v>1104</v>
      </c>
      <c r="V13" s="47">
        <v>261</v>
      </c>
      <c r="W13" s="48">
        <v>5.4</v>
      </c>
      <c r="X13" s="47">
        <v>1.9</v>
      </c>
      <c r="Y13" s="33">
        <v>0</v>
      </c>
      <c r="Z13" s="1" t="s">
        <v>30</v>
      </c>
      <c r="AA13" s="1"/>
      <c r="AB13" s="10">
        <f>AVERAGE(H10:H19,H21:H30,H32:H41)</f>
        <v>57.93333333333333</v>
      </c>
      <c r="AC13" s="17">
        <f>MAX(H10:H19,H21:H30,H32:H41)</f>
        <v>93</v>
      </c>
      <c r="AD13" s="18">
        <f>MIN(H10:H19,H21:H30,H32:H41)</f>
        <v>40</v>
      </c>
      <c r="AE13" s="1"/>
      <c r="AF13" s="83"/>
      <c r="AG13" s="30" t="s">
        <v>63</v>
      </c>
      <c r="AH13" s="19" t="s">
        <v>87</v>
      </c>
      <c r="AI13" s="19">
        <f>COUNTIF(B10:B19,"&gt;=30")+COUNTIF(B21:B30,"&gt;=30")+COUNTIF(B32:B41,"&gt;=30")</f>
        <v>0</v>
      </c>
      <c r="AJ13" s="82" t="s">
        <v>77</v>
      </c>
    </row>
    <row r="14" spans="1:36" ht="12.75">
      <c r="A14" s="37">
        <v>5</v>
      </c>
      <c r="B14" s="48">
        <v>10.6</v>
      </c>
      <c r="C14" s="49">
        <v>0.7</v>
      </c>
      <c r="D14" s="49">
        <v>-1</v>
      </c>
      <c r="E14" s="49">
        <f t="shared" si="0"/>
        <v>9.9</v>
      </c>
      <c r="F14" s="47">
        <v>5.07</v>
      </c>
      <c r="G14" s="48">
        <v>86</v>
      </c>
      <c r="H14" s="49">
        <v>44</v>
      </c>
      <c r="I14" s="47">
        <v>69</v>
      </c>
      <c r="J14" s="48">
        <v>45.1</v>
      </c>
      <c r="K14" s="49">
        <v>35.4</v>
      </c>
      <c r="L14" s="49">
        <v>8.8</v>
      </c>
      <c r="M14" s="47">
        <v>6.1</v>
      </c>
      <c r="N14" s="63">
        <v>1023.2</v>
      </c>
      <c r="O14" s="64">
        <v>1007.6</v>
      </c>
      <c r="P14" s="65">
        <v>1015</v>
      </c>
      <c r="Q14" s="48">
        <v>0.4</v>
      </c>
      <c r="R14" s="49">
        <v>8.8</v>
      </c>
      <c r="S14" s="47">
        <v>0.2</v>
      </c>
      <c r="T14" s="50">
        <v>0.23680555555555557</v>
      </c>
      <c r="U14" s="48">
        <v>926</v>
      </c>
      <c r="V14" s="47">
        <v>378</v>
      </c>
      <c r="W14" s="48">
        <v>5.6</v>
      </c>
      <c r="X14" s="47">
        <v>2.9</v>
      </c>
      <c r="Y14" s="33">
        <v>0</v>
      </c>
      <c r="Z14" s="1" t="s">
        <v>31</v>
      </c>
      <c r="AA14" s="1"/>
      <c r="AB14" s="10">
        <f>AVERAGE(I10:I19,I21:I30,I32:I41)</f>
        <v>78.64285714285714</v>
      </c>
      <c r="AC14" s="17">
        <f>MAX(I10:I19,I21:I30,I32:I41)</f>
        <v>94</v>
      </c>
      <c r="AD14" s="18">
        <f>MIN(I10:I19,I21:I30,I32:I41)</f>
        <v>62</v>
      </c>
      <c r="AE14" s="1"/>
      <c r="AF14" s="82" t="s">
        <v>103</v>
      </c>
      <c r="AG14" s="30" t="s">
        <v>64</v>
      </c>
      <c r="AH14" s="20" t="s">
        <v>88</v>
      </c>
      <c r="AI14" s="20">
        <f>COUNTIF(C10:C19,"&gt;=20")+COUNTIF(C21:C30,"&gt;=20")+COUNTIF(C32:C41,"&gt;=20")</f>
        <v>0</v>
      </c>
      <c r="AJ14" s="21"/>
    </row>
    <row r="15" spans="1:36" ht="12.75">
      <c r="A15" s="37">
        <v>6</v>
      </c>
      <c r="B15" s="48">
        <v>3.3</v>
      </c>
      <c r="C15" s="49">
        <v>-0.6</v>
      </c>
      <c r="D15" s="49">
        <v>-3</v>
      </c>
      <c r="E15" s="49">
        <f t="shared" si="0"/>
        <v>3.9</v>
      </c>
      <c r="F15" s="47">
        <v>1.5</v>
      </c>
      <c r="G15" s="48">
        <v>93</v>
      </c>
      <c r="H15" s="49">
        <v>80</v>
      </c>
      <c r="I15" s="47"/>
      <c r="J15" s="48">
        <v>37</v>
      </c>
      <c r="K15" s="49">
        <v>27.4</v>
      </c>
      <c r="L15" s="49"/>
      <c r="M15" s="47"/>
      <c r="N15" s="63">
        <v>1007.1</v>
      </c>
      <c r="O15" s="64">
        <v>999.7</v>
      </c>
      <c r="P15" s="65"/>
      <c r="Q15" s="48">
        <v>15.8</v>
      </c>
      <c r="R15" s="49">
        <v>24.6</v>
      </c>
      <c r="S15" s="47">
        <v>12.4</v>
      </c>
      <c r="T15" s="50">
        <v>0.006944444444444444</v>
      </c>
      <c r="U15" s="48">
        <v>626</v>
      </c>
      <c r="V15" s="47"/>
      <c r="W15" s="48">
        <v>4.2</v>
      </c>
      <c r="X15" s="47"/>
      <c r="Y15" s="33">
        <v>1</v>
      </c>
      <c r="Z15" s="1"/>
      <c r="AA15" s="1"/>
      <c r="AB15" s="10"/>
      <c r="AC15" s="11"/>
      <c r="AD15" s="12"/>
      <c r="AE15" s="1"/>
      <c r="AF15" s="83"/>
      <c r="AG15" s="1"/>
      <c r="AH15" s="1"/>
      <c r="AI15" s="1"/>
      <c r="AJ15" s="21"/>
    </row>
    <row r="16" spans="1:36" ht="12.75">
      <c r="A16" s="37">
        <v>7</v>
      </c>
      <c r="B16" s="48">
        <v>2.8</v>
      </c>
      <c r="C16" s="49">
        <v>-5.6</v>
      </c>
      <c r="D16" s="49">
        <v>-12</v>
      </c>
      <c r="E16" s="49">
        <f t="shared" si="0"/>
        <v>8.399999999999999</v>
      </c>
      <c r="F16" s="47">
        <v>-1</v>
      </c>
      <c r="G16" s="48">
        <v>94</v>
      </c>
      <c r="H16" s="49">
        <v>42</v>
      </c>
      <c r="I16" s="47"/>
      <c r="J16" s="48">
        <v>43</v>
      </c>
      <c r="K16" s="49"/>
      <c r="L16" s="49"/>
      <c r="M16" s="47"/>
      <c r="N16" s="63">
        <v>1010.5</v>
      </c>
      <c r="O16" s="64">
        <v>1000.2</v>
      </c>
      <c r="P16" s="65"/>
      <c r="Q16" s="48">
        <v>6.2</v>
      </c>
      <c r="R16" s="49">
        <v>30.8</v>
      </c>
      <c r="S16" s="47">
        <v>3.2</v>
      </c>
      <c r="T16" s="50">
        <v>0.041666666666666664</v>
      </c>
      <c r="U16" s="48">
        <v>853</v>
      </c>
      <c r="V16" s="47"/>
      <c r="W16" s="48">
        <v>5.6</v>
      </c>
      <c r="X16" s="47"/>
      <c r="Y16" s="33">
        <v>8</v>
      </c>
      <c r="Z16" s="1" t="s">
        <v>32</v>
      </c>
      <c r="AA16" s="1"/>
      <c r="AB16" s="10">
        <f>AVERAGE(J10:J19,J21:J30,J32:J41)</f>
        <v>30.77</v>
      </c>
      <c r="AC16" s="11">
        <f>MAX(J10:J19,J21:J30,J32:J41)</f>
        <v>53</v>
      </c>
      <c r="AD16" s="12">
        <f>MIN(J10:J19,J21:J30,J32:J41)</f>
        <v>11</v>
      </c>
      <c r="AE16" s="1"/>
      <c r="AF16" s="83"/>
      <c r="AG16" s="1"/>
      <c r="AH16" s="8" t="s">
        <v>33</v>
      </c>
      <c r="AI16" s="8"/>
      <c r="AJ16" s="21"/>
    </row>
    <row r="17" spans="1:36" ht="12.75">
      <c r="A17" s="37">
        <v>8</v>
      </c>
      <c r="B17" s="48">
        <v>2.8</v>
      </c>
      <c r="C17" s="49">
        <v>-3.9</v>
      </c>
      <c r="D17" s="49">
        <v>-8</v>
      </c>
      <c r="E17" s="49">
        <f t="shared" si="0"/>
        <v>6.699999999999999</v>
      </c>
      <c r="F17" s="47">
        <v>-0.64</v>
      </c>
      <c r="G17" s="48">
        <v>92</v>
      </c>
      <c r="H17" s="49">
        <v>56</v>
      </c>
      <c r="I17" s="47">
        <v>79</v>
      </c>
      <c r="J17" s="48">
        <v>18</v>
      </c>
      <c r="K17" s="49">
        <v>11.3</v>
      </c>
      <c r="L17" s="49">
        <v>4.6</v>
      </c>
      <c r="M17" s="47">
        <v>3.1</v>
      </c>
      <c r="N17" s="63">
        <v>1008.2</v>
      </c>
      <c r="O17" s="64">
        <v>1004.9</v>
      </c>
      <c r="P17" s="65">
        <v>1006.1</v>
      </c>
      <c r="Q17" s="48">
        <v>0</v>
      </c>
      <c r="R17" s="49">
        <v>30.8</v>
      </c>
      <c r="S17" s="47">
        <v>0</v>
      </c>
      <c r="T17" s="50">
        <v>0.09236111111111112</v>
      </c>
      <c r="U17" s="48">
        <v>821</v>
      </c>
      <c r="V17" s="47">
        <v>204</v>
      </c>
      <c r="W17" s="48">
        <v>5</v>
      </c>
      <c r="X17" s="47">
        <v>1.7</v>
      </c>
      <c r="Y17" s="33">
        <v>0</v>
      </c>
      <c r="Z17" s="1" t="s">
        <v>34</v>
      </c>
      <c r="AA17" s="1"/>
      <c r="AB17" s="10">
        <f>AVERAGE(K10:K19,K21:K30,K32:K41)</f>
        <v>23.444827586206898</v>
      </c>
      <c r="AC17" s="11">
        <f>MAX(K10:K19,K21:K30,K32:K41)</f>
        <v>38.9</v>
      </c>
      <c r="AD17" s="12">
        <f>MIN(K10:K19,K21:K30,K32:K41)</f>
        <v>8.3</v>
      </c>
      <c r="AE17" s="1"/>
      <c r="AF17" s="83"/>
      <c r="AG17" s="1"/>
      <c r="AH17" s="20" t="s">
        <v>35</v>
      </c>
      <c r="AI17" s="20">
        <f>COUNTIF(J10:J19,"&gt;=61,8")+COUNTIF(J21:J30,"&gt;=61,8")+COUNTIF(J32:J41,"&gt;=61,8")</f>
        <v>0</v>
      </c>
      <c r="AJ17" s="1"/>
    </row>
    <row r="18" spans="1:36" ht="12.75">
      <c r="A18" s="37">
        <v>9</v>
      </c>
      <c r="B18" s="48">
        <v>10.1</v>
      </c>
      <c r="C18" s="49">
        <v>0.1</v>
      </c>
      <c r="D18" s="49">
        <v>-1</v>
      </c>
      <c r="E18" s="49">
        <f t="shared" si="0"/>
        <v>10</v>
      </c>
      <c r="F18" s="47">
        <v>3.96</v>
      </c>
      <c r="G18" s="48">
        <v>94</v>
      </c>
      <c r="H18" s="49">
        <v>75</v>
      </c>
      <c r="I18" s="47">
        <v>89</v>
      </c>
      <c r="J18" s="48">
        <v>24</v>
      </c>
      <c r="K18" s="49">
        <v>19.3</v>
      </c>
      <c r="L18" s="49">
        <v>4.9</v>
      </c>
      <c r="M18" s="47">
        <v>3.2</v>
      </c>
      <c r="N18" s="63">
        <v>1006.2</v>
      </c>
      <c r="O18" s="64">
        <v>996.8</v>
      </c>
      <c r="P18" s="65">
        <v>1000.7</v>
      </c>
      <c r="Q18" s="48">
        <v>14.4</v>
      </c>
      <c r="R18" s="49">
        <v>45.2</v>
      </c>
      <c r="S18" s="47">
        <v>12.2</v>
      </c>
      <c r="T18" s="50">
        <v>0.06041666666666667</v>
      </c>
      <c r="U18" s="48">
        <v>534</v>
      </c>
      <c r="V18" s="47">
        <v>145</v>
      </c>
      <c r="W18" s="48">
        <v>2.2</v>
      </c>
      <c r="X18" s="47">
        <v>1.1</v>
      </c>
      <c r="Y18" s="33">
        <v>0</v>
      </c>
      <c r="Z18" s="1" t="s">
        <v>36</v>
      </c>
      <c r="AA18" s="1"/>
      <c r="AB18" s="10">
        <f>AVERAGE(L10:L19,L21:L30,L32:L41)</f>
        <v>7.439285714285715</v>
      </c>
      <c r="AC18" s="11">
        <f>MAX(L10:L19,L21:L30,L32:L41)</f>
        <v>15.4</v>
      </c>
      <c r="AD18" s="12">
        <f>MIN(L10:L19,L21:L30,L32:L41)</f>
        <v>2.6</v>
      </c>
      <c r="AE18" s="1"/>
      <c r="AF18" s="83"/>
      <c r="AG18" s="1"/>
      <c r="AH18" s="11" t="s">
        <v>37</v>
      </c>
      <c r="AI18" s="11">
        <f>COUNTIF(J10:J19,"&gt;=49,9")+COUNTIF(J21:J30,"&gt;=49,9")+COUNTIF(J32:J41,"&gt;=49,9")-COUNTIF(J10:J19,"&gt;61,7")-COUNTIF(J21:J30,"&gt;61,7")-COUNTIF(J32:J41,"&gt;61,7")</f>
        <v>1</v>
      </c>
      <c r="AJ18" s="1"/>
    </row>
    <row r="19" spans="1:36" ht="12.75">
      <c r="A19" s="37">
        <v>10</v>
      </c>
      <c r="B19" s="48">
        <v>12.1</v>
      </c>
      <c r="C19" s="49">
        <v>4.2</v>
      </c>
      <c r="D19" s="49">
        <v>2</v>
      </c>
      <c r="E19" s="49">
        <f t="shared" si="0"/>
        <v>7.8999999999999995</v>
      </c>
      <c r="F19" s="47">
        <v>7.72</v>
      </c>
      <c r="G19" s="48">
        <v>94</v>
      </c>
      <c r="H19" s="49">
        <v>69</v>
      </c>
      <c r="I19" s="47">
        <v>87</v>
      </c>
      <c r="J19" s="48">
        <v>24</v>
      </c>
      <c r="K19" s="49">
        <v>18.8</v>
      </c>
      <c r="L19" s="49">
        <v>6.8</v>
      </c>
      <c r="M19" s="47">
        <v>4.6</v>
      </c>
      <c r="N19" s="63">
        <v>999.9</v>
      </c>
      <c r="O19" s="64">
        <v>994.8</v>
      </c>
      <c r="P19" s="65">
        <v>998</v>
      </c>
      <c r="Q19" s="48">
        <v>5.4</v>
      </c>
      <c r="R19" s="49">
        <v>50.6</v>
      </c>
      <c r="S19" s="47">
        <v>5</v>
      </c>
      <c r="T19" s="50">
        <v>0.1076388888888889</v>
      </c>
      <c r="U19" s="48">
        <v>828</v>
      </c>
      <c r="V19" s="47">
        <v>203</v>
      </c>
      <c r="W19" s="48">
        <v>3.7</v>
      </c>
      <c r="X19" s="47">
        <v>1.7</v>
      </c>
      <c r="Y19" s="33">
        <v>0</v>
      </c>
      <c r="Z19" s="1" t="s">
        <v>38</v>
      </c>
      <c r="AA19" s="1"/>
      <c r="AB19" s="10">
        <f>AVERAGE(M10:M19,M21:M30,M32:M41)</f>
        <v>5.132142857142858</v>
      </c>
      <c r="AC19" s="11">
        <f>MAX(M10:M19,M21:M30,M32:M41)</f>
        <v>10.5</v>
      </c>
      <c r="AD19" s="12">
        <f>MIN(M10:M19,M21:M30,M32:M41)</f>
        <v>1.6</v>
      </c>
      <c r="AE19" s="1"/>
      <c r="AF19" s="82" t="s">
        <v>104</v>
      </c>
      <c r="AG19" s="1"/>
      <c r="AH19" s="19" t="s">
        <v>39</v>
      </c>
      <c r="AI19" s="19">
        <f>COUNTIF(J10:J19,"&gt;=38,8")+COUNTIF(J21:J30,"&gt;=38,8")+COUNTIF(J32:J41,"&gt;=38,8")-COUNTIF(J10:J19,"&gt;49,8")-COUNTIF(J21:J30,"&gt;49,8")-COUNTIF(J32:J41,"&gt;49,8")</f>
        <v>7</v>
      </c>
      <c r="AJ19" s="1"/>
    </row>
    <row r="20" spans="1:36" ht="12.75">
      <c r="A20" s="42" t="s">
        <v>1</v>
      </c>
      <c r="B20" s="51">
        <f aca="true" t="shared" si="1" ref="B20:P20">AVERAGE(B10:B19)</f>
        <v>7.109999999999999</v>
      </c>
      <c r="C20" s="53">
        <f t="shared" si="1"/>
        <v>0.2000000000000001</v>
      </c>
      <c r="D20" s="53">
        <f t="shared" si="1"/>
        <v>-2.6</v>
      </c>
      <c r="E20" s="53">
        <f t="shared" si="1"/>
        <v>6.909999999999999</v>
      </c>
      <c r="F20" s="52">
        <f t="shared" si="1"/>
        <v>3.315</v>
      </c>
      <c r="G20" s="51">
        <f t="shared" si="1"/>
        <v>91.9</v>
      </c>
      <c r="H20" s="53">
        <f t="shared" si="1"/>
        <v>60.1</v>
      </c>
      <c r="I20" s="52">
        <f t="shared" si="1"/>
        <v>80.375</v>
      </c>
      <c r="J20" s="51">
        <f t="shared" si="1"/>
        <v>29.610000000000003</v>
      </c>
      <c r="K20" s="53">
        <f t="shared" si="1"/>
        <v>21.34444444444445</v>
      </c>
      <c r="L20" s="53">
        <f t="shared" si="1"/>
        <v>7.4375</v>
      </c>
      <c r="M20" s="52">
        <f t="shared" si="1"/>
        <v>5.137500000000001</v>
      </c>
      <c r="N20" s="51">
        <f t="shared" si="1"/>
        <v>1016.4199999999998</v>
      </c>
      <c r="O20" s="53">
        <f t="shared" si="1"/>
        <v>1009.7899999999997</v>
      </c>
      <c r="P20" s="52">
        <f t="shared" si="1"/>
        <v>1015.2875</v>
      </c>
      <c r="Q20" s="51">
        <f>AVERAGE(Q10:Q19)</f>
        <v>5.0600000000000005</v>
      </c>
      <c r="R20" s="53">
        <f>MAX(R10:R19)</f>
        <v>50.6</v>
      </c>
      <c r="S20" s="52">
        <f aca="true" t="shared" si="2" ref="S20:Y20">AVERAGE(S10:S19)</f>
        <v>4.459999999999999</v>
      </c>
      <c r="T20" s="43">
        <f t="shared" si="2"/>
        <v>0.08041666666666666</v>
      </c>
      <c r="U20" s="51">
        <f t="shared" si="2"/>
        <v>807.1</v>
      </c>
      <c r="V20" s="52">
        <f t="shared" si="2"/>
        <v>205.375</v>
      </c>
      <c r="W20" s="51">
        <f t="shared" si="2"/>
        <v>4.53</v>
      </c>
      <c r="X20" s="52">
        <f t="shared" si="2"/>
        <v>1.7125</v>
      </c>
      <c r="Y20" s="53">
        <f t="shared" si="2"/>
        <v>0.9</v>
      </c>
      <c r="Z20" s="1"/>
      <c r="AA20" s="1"/>
      <c r="AB20" s="10"/>
      <c r="AC20" s="11"/>
      <c r="AD20" s="12"/>
      <c r="AE20" s="1"/>
      <c r="AF20" s="83"/>
      <c r="AG20" s="1"/>
      <c r="AH20" s="16" t="s">
        <v>40</v>
      </c>
      <c r="AI20" s="16">
        <f>COUNTIF(J10:J19,"&gt;=28,6")+COUNTIF(J21:J30,"&gt;=28,6")+COUNTIF(J32:J41,"&gt;=28,6")-COUNTIF(J10:J19,"&gt;38,7")-COUNTIF(J21:J30,"&gt;38,7")-COUNTIF(J32:J41,"&gt;38,7")</f>
        <v>7</v>
      </c>
      <c r="AJ20" s="1"/>
    </row>
    <row r="21" spans="1:36" ht="12.75">
      <c r="A21" s="37">
        <v>11</v>
      </c>
      <c r="B21" s="48">
        <v>12.1</v>
      </c>
      <c r="C21" s="49">
        <v>1.6</v>
      </c>
      <c r="D21" s="49">
        <v>-3</v>
      </c>
      <c r="E21" s="49">
        <f aca="true" t="shared" si="3" ref="E21:E30">SUM(B21-C21)</f>
        <v>10.5</v>
      </c>
      <c r="F21" s="47">
        <v>6.35</v>
      </c>
      <c r="G21" s="48">
        <v>94</v>
      </c>
      <c r="H21" s="49">
        <v>74</v>
      </c>
      <c r="I21" s="47">
        <v>90</v>
      </c>
      <c r="J21" s="48">
        <v>48</v>
      </c>
      <c r="K21" s="49">
        <v>34.6</v>
      </c>
      <c r="L21" s="49">
        <v>10.3</v>
      </c>
      <c r="M21" s="47">
        <v>7.3</v>
      </c>
      <c r="N21" s="63">
        <v>1009.2</v>
      </c>
      <c r="O21" s="64">
        <v>995.4</v>
      </c>
      <c r="P21" s="65">
        <v>999.8</v>
      </c>
      <c r="Q21" s="48">
        <v>7.2</v>
      </c>
      <c r="R21" s="49">
        <v>57.8</v>
      </c>
      <c r="S21" s="47">
        <v>7</v>
      </c>
      <c r="T21" s="50">
        <v>0.06597222222222222</v>
      </c>
      <c r="U21" s="48">
        <v>1027</v>
      </c>
      <c r="V21" s="47">
        <v>175</v>
      </c>
      <c r="W21" s="48">
        <v>6.3</v>
      </c>
      <c r="X21" s="47">
        <v>2.1</v>
      </c>
      <c r="Y21" s="33">
        <v>0</v>
      </c>
      <c r="Z21" s="1" t="s">
        <v>41</v>
      </c>
      <c r="AA21" s="1"/>
      <c r="AB21" s="10">
        <f>AVERAGE(N10:N19,N21:N30,N32:N41)</f>
        <v>1015.9399999999999</v>
      </c>
      <c r="AC21" s="11">
        <f>MAX(N10:N19,N21:N30,N32:N41)</f>
        <v>1029.5</v>
      </c>
      <c r="AD21" s="12">
        <f>MIN(N10:N19,N21:N30,N32:N41)</f>
        <v>999.9</v>
      </c>
      <c r="AE21" s="1"/>
      <c r="AF21" s="83"/>
      <c r="AG21" s="1"/>
      <c r="AH21" s="22" t="s">
        <v>42</v>
      </c>
      <c r="AI21" s="23">
        <f>COUNTIF(J10:J19,"&gt;=19,5")+COUNTIF(J21:J30,"&gt;=19,5")+COUNTIF(J32:J41,"&gt;=19,5")-COUNTIF(J10:J19,"&gt;28,5")-COUNTIF(J21:J30,"&gt;28,5")-COUNTIF(J32:J41,"&gt;28,5")</f>
        <v>11</v>
      </c>
      <c r="AJ21" s="1"/>
    </row>
    <row r="22" spans="1:84" ht="12.75">
      <c r="A22" s="37">
        <v>12</v>
      </c>
      <c r="B22" s="48">
        <v>8.5</v>
      </c>
      <c r="C22" s="49">
        <v>0.3</v>
      </c>
      <c r="D22" s="49">
        <v>-1</v>
      </c>
      <c r="E22" s="49">
        <f t="shared" si="3"/>
        <v>8.2</v>
      </c>
      <c r="F22" s="47">
        <v>3.81</v>
      </c>
      <c r="G22" s="48">
        <v>92</v>
      </c>
      <c r="H22" s="49">
        <v>52</v>
      </c>
      <c r="I22" s="47">
        <v>80</v>
      </c>
      <c r="J22" s="48">
        <v>18</v>
      </c>
      <c r="K22" s="49">
        <v>15.8</v>
      </c>
      <c r="L22" s="49">
        <v>3.8</v>
      </c>
      <c r="M22" s="47">
        <v>2.5</v>
      </c>
      <c r="N22" s="63">
        <v>1016.8</v>
      </c>
      <c r="O22" s="64">
        <v>1010.2</v>
      </c>
      <c r="P22" s="65">
        <v>1013</v>
      </c>
      <c r="Q22" s="48">
        <v>0</v>
      </c>
      <c r="R22" s="49">
        <v>57.8</v>
      </c>
      <c r="S22" s="47">
        <v>0</v>
      </c>
      <c r="T22" s="50">
        <v>0.11805555555555557</v>
      </c>
      <c r="U22" s="48">
        <v>946</v>
      </c>
      <c r="V22" s="47">
        <v>240</v>
      </c>
      <c r="W22" s="48">
        <v>4.5</v>
      </c>
      <c r="X22" s="47">
        <v>1.9</v>
      </c>
      <c r="Y22" s="33">
        <v>0</v>
      </c>
      <c r="Z22" s="1" t="s">
        <v>43</v>
      </c>
      <c r="AA22" s="1"/>
      <c r="AB22" s="10">
        <f>AVERAGE(O10:O19,O21:O30,O32:O41)</f>
        <v>1008.8966666666664</v>
      </c>
      <c r="AC22" s="11">
        <f>MAX(O10:O19,O21:O30,O32:O41)</f>
        <v>1027.8</v>
      </c>
      <c r="AD22" s="12">
        <f>MIN(O10:O19,O21:O30,O32:O41)</f>
        <v>990.8</v>
      </c>
      <c r="AE22" s="1"/>
      <c r="AF22" s="83"/>
      <c r="AG22" s="1"/>
      <c r="AH22" s="15" t="s">
        <v>44</v>
      </c>
      <c r="AI22" s="15">
        <f>COUNTIF(J10:J19,"&gt;=12")+COUNTIF(J21:J30,"&gt;=12")+COUNTIF(J32:J41,"&gt;=12")-COUNTIF(J10:J19,"&gt;19,4")-COUNTIF(J21:J30,"&gt;19,4")-COUNTIF(J32:J41,"&gt;19,4")</f>
        <v>3</v>
      </c>
      <c r="AJ22" s="1"/>
      <c r="BQ22" s="84" t="s">
        <v>80</v>
      </c>
      <c r="BR22" s="85"/>
      <c r="BS22" s="85"/>
      <c r="BT22" s="85"/>
      <c r="BU22" s="85"/>
      <c r="BV22" s="85"/>
      <c r="BW22" s="85"/>
      <c r="BX22" s="85"/>
      <c r="BY22" s="85"/>
      <c r="BZ22" s="85"/>
      <c r="CA22" s="85"/>
      <c r="CB22" s="85"/>
      <c r="CC22" s="85"/>
      <c r="CD22" s="85"/>
      <c r="CE22" s="85"/>
      <c r="CF22" s="85"/>
    </row>
    <row r="23" spans="1:84" ht="12.75">
      <c r="A23" s="37">
        <v>13</v>
      </c>
      <c r="B23" s="48">
        <v>12.2</v>
      </c>
      <c r="C23" s="49">
        <v>1.2</v>
      </c>
      <c r="D23" s="49">
        <v>1</v>
      </c>
      <c r="E23" s="49">
        <f t="shared" si="3"/>
        <v>11</v>
      </c>
      <c r="F23" s="47">
        <v>6.59</v>
      </c>
      <c r="G23" s="48">
        <v>83</v>
      </c>
      <c r="H23" s="49">
        <v>40</v>
      </c>
      <c r="I23" s="47">
        <v>64</v>
      </c>
      <c r="J23" s="48">
        <v>32</v>
      </c>
      <c r="K23" s="49">
        <v>22.3</v>
      </c>
      <c r="L23" s="49">
        <v>5.6</v>
      </c>
      <c r="M23" s="47">
        <v>3.7</v>
      </c>
      <c r="N23" s="63">
        <v>1017.3</v>
      </c>
      <c r="O23" s="64">
        <v>1013.4</v>
      </c>
      <c r="P23" s="65">
        <v>1015.7</v>
      </c>
      <c r="Q23" s="48">
        <v>0</v>
      </c>
      <c r="R23" s="49">
        <v>57.8</v>
      </c>
      <c r="S23" s="47">
        <v>0</v>
      </c>
      <c r="T23" s="50">
        <v>0.37916666666666665</v>
      </c>
      <c r="U23" s="48">
        <v>965</v>
      </c>
      <c r="V23" s="47">
        <v>447</v>
      </c>
      <c r="W23" s="48">
        <v>5.9</v>
      </c>
      <c r="X23" s="47">
        <v>3.1</v>
      </c>
      <c r="Y23" s="33">
        <v>0</v>
      </c>
      <c r="Z23" s="1" t="s">
        <v>45</v>
      </c>
      <c r="AA23" s="1"/>
      <c r="AB23" s="10">
        <f>AVERAGE(P10:P19,P21:P30,P32:P41)</f>
        <v>1012.8999999999999</v>
      </c>
      <c r="AC23" s="11">
        <f>MAX(P10:P19,P21:P30,P32:P41)</f>
        <v>1028.5</v>
      </c>
      <c r="AD23" s="12">
        <f>MIN(P10:P19,P21:P30,P32:P41)</f>
        <v>996.6</v>
      </c>
      <c r="AE23" s="1"/>
      <c r="AF23" s="83"/>
      <c r="AG23" s="1"/>
      <c r="AH23" s="9" t="s">
        <v>46</v>
      </c>
      <c r="AI23" s="9">
        <f>COUNTIF(J10:J19,"&lt;=11,9")+COUNTIF(J21:J30,"&lt;=11,9")+COUNTIF(J32:J41,"&lt;=11,9")</f>
        <v>1</v>
      </c>
      <c r="AJ23" s="1"/>
      <c r="BQ23" s="85"/>
      <c r="BR23" s="85"/>
      <c r="BS23" s="85"/>
      <c r="BT23" s="85"/>
      <c r="BU23" s="85"/>
      <c r="BV23" s="85"/>
      <c r="BW23" s="85"/>
      <c r="BX23" s="85"/>
      <c r="BY23" s="85"/>
      <c r="BZ23" s="85"/>
      <c r="CA23" s="85"/>
      <c r="CB23" s="85"/>
      <c r="CC23" s="85"/>
      <c r="CD23" s="85"/>
      <c r="CE23" s="85"/>
      <c r="CF23" s="85"/>
    </row>
    <row r="24" spans="1:84" ht="12.75">
      <c r="A24" s="37">
        <v>14</v>
      </c>
      <c r="B24" s="48">
        <v>6.6</v>
      </c>
      <c r="C24" s="49">
        <v>0</v>
      </c>
      <c r="D24" s="49">
        <v>-4</v>
      </c>
      <c r="E24" s="49">
        <f t="shared" si="3"/>
        <v>6.6</v>
      </c>
      <c r="F24" s="47">
        <v>3.34</v>
      </c>
      <c r="G24" s="48">
        <v>93</v>
      </c>
      <c r="H24" s="49">
        <v>61</v>
      </c>
      <c r="I24" s="47">
        <v>82</v>
      </c>
      <c r="J24" s="48">
        <v>53</v>
      </c>
      <c r="K24" s="49">
        <v>37</v>
      </c>
      <c r="L24" s="49">
        <v>12.5</v>
      </c>
      <c r="M24" s="47">
        <v>9.1</v>
      </c>
      <c r="N24" s="63">
        <v>1019.1</v>
      </c>
      <c r="O24" s="64">
        <v>1012.5</v>
      </c>
      <c r="P24" s="65">
        <v>1015.8</v>
      </c>
      <c r="Q24" s="48">
        <v>4.4</v>
      </c>
      <c r="R24" s="49">
        <v>62.2</v>
      </c>
      <c r="S24" s="47">
        <v>4.2</v>
      </c>
      <c r="T24" s="50">
        <v>0.005555555555555556</v>
      </c>
      <c r="U24" s="48">
        <v>524</v>
      </c>
      <c r="V24" s="47">
        <v>119</v>
      </c>
      <c r="W24" s="48">
        <v>3.4</v>
      </c>
      <c r="X24" s="47">
        <v>1.1</v>
      </c>
      <c r="Y24" s="33">
        <v>0.5</v>
      </c>
      <c r="Z24" s="1"/>
      <c r="AA24" s="1"/>
      <c r="AB24" s="10"/>
      <c r="AC24" s="11"/>
      <c r="AD24" s="12"/>
      <c r="AE24" s="1"/>
      <c r="AF24" s="83"/>
      <c r="AG24" s="1"/>
      <c r="AH24" s="1"/>
      <c r="AI24" s="1"/>
      <c r="AJ24" s="1"/>
      <c r="BQ24" s="85"/>
      <c r="BR24" s="85"/>
      <c r="BS24" s="85"/>
      <c r="BT24" s="85"/>
      <c r="BU24" s="85"/>
      <c r="BV24" s="85"/>
      <c r="BW24" s="85"/>
      <c r="BX24" s="85"/>
      <c r="BY24" s="85"/>
      <c r="BZ24" s="85"/>
      <c r="CA24" s="85"/>
      <c r="CB24" s="85"/>
      <c r="CC24" s="85"/>
      <c r="CD24" s="85"/>
      <c r="CE24" s="85"/>
      <c r="CF24" s="85"/>
    </row>
    <row r="25" spans="1:84" ht="12.75">
      <c r="A25" s="37">
        <v>15</v>
      </c>
      <c r="B25" s="48">
        <v>4.3</v>
      </c>
      <c r="C25" s="49">
        <v>-0.2</v>
      </c>
      <c r="D25" s="49">
        <v>-3</v>
      </c>
      <c r="E25" s="49">
        <f t="shared" si="3"/>
        <v>4.5</v>
      </c>
      <c r="F25" s="47">
        <v>1.18</v>
      </c>
      <c r="G25" s="48">
        <v>94</v>
      </c>
      <c r="H25" s="49">
        <v>74</v>
      </c>
      <c r="I25" s="47">
        <v>90</v>
      </c>
      <c r="J25" s="48">
        <v>26</v>
      </c>
      <c r="K25" s="49">
        <v>20.1</v>
      </c>
      <c r="L25" s="49">
        <v>5.3</v>
      </c>
      <c r="M25" s="47">
        <v>3.7</v>
      </c>
      <c r="N25" s="63">
        <v>1023.9</v>
      </c>
      <c r="O25" s="64">
        <v>1019.1</v>
      </c>
      <c r="P25" s="65">
        <v>1021.3</v>
      </c>
      <c r="Q25" s="48">
        <v>5.8</v>
      </c>
      <c r="R25" s="49">
        <v>68</v>
      </c>
      <c r="S25" s="47">
        <v>10.4</v>
      </c>
      <c r="T25" s="50">
        <v>0.02361111111111111</v>
      </c>
      <c r="U25" s="48">
        <v>886</v>
      </c>
      <c r="V25" s="47">
        <v>124</v>
      </c>
      <c r="W25" s="48">
        <v>3.7</v>
      </c>
      <c r="X25" s="47">
        <v>1.2</v>
      </c>
      <c r="Y25" s="33">
        <v>1</v>
      </c>
      <c r="Z25" s="1" t="s">
        <v>47</v>
      </c>
      <c r="AA25" s="1"/>
      <c r="AB25" s="10">
        <f>AVERAGE(Q10:Q19,Q21:Q30,Q32:Q41)</f>
        <v>4.679999999999999</v>
      </c>
      <c r="AC25" s="11">
        <f>MAX(Q10:Q19,Q21:Q30,Q32:Q41)</f>
        <v>32</v>
      </c>
      <c r="AD25" s="12">
        <f>MIN(Q10:Q19,Q21:Q30,Q32:Q41)</f>
        <v>0</v>
      </c>
      <c r="AE25" s="1" t="s">
        <v>48</v>
      </c>
      <c r="AF25" s="75" t="s">
        <v>75</v>
      </c>
      <c r="AG25" s="1"/>
      <c r="AH25" s="2" t="s">
        <v>49</v>
      </c>
      <c r="AI25" s="1"/>
      <c r="AJ25" s="1"/>
      <c r="BQ25" s="85"/>
      <c r="BR25" s="85"/>
      <c r="BS25" s="85"/>
      <c r="BT25" s="85"/>
      <c r="BU25" s="85"/>
      <c r="BV25" s="85"/>
      <c r="BW25" s="85"/>
      <c r="BX25" s="85"/>
      <c r="BY25" s="85"/>
      <c r="BZ25" s="85"/>
      <c r="CA25" s="85"/>
      <c r="CB25" s="85"/>
      <c r="CC25" s="85"/>
      <c r="CD25" s="85"/>
      <c r="CE25" s="85"/>
      <c r="CF25" s="85"/>
    </row>
    <row r="26" spans="1:84" ht="12.75">
      <c r="A26" s="37">
        <v>16</v>
      </c>
      <c r="B26" s="48">
        <v>5.7</v>
      </c>
      <c r="C26" s="49">
        <v>-0.6</v>
      </c>
      <c r="D26" s="49">
        <v>-1</v>
      </c>
      <c r="E26" s="49">
        <f t="shared" si="3"/>
        <v>6.3</v>
      </c>
      <c r="F26" s="47">
        <v>2.08</v>
      </c>
      <c r="G26" s="48">
        <v>94</v>
      </c>
      <c r="H26" s="49">
        <v>62</v>
      </c>
      <c r="I26" s="47">
        <v>83</v>
      </c>
      <c r="J26" s="48">
        <v>24</v>
      </c>
      <c r="K26" s="49">
        <v>20.9</v>
      </c>
      <c r="L26" s="49">
        <v>5.5</v>
      </c>
      <c r="M26" s="47">
        <v>3.7</v>
      </c>
      <c r="N26" s="63">
        <v>1023.8</v>
      </c>
      <c r="O26" s="64">
        <v>1014.4</v>
      </c>
      <c r="P26" s="65">
        <v>1018.8</v>
      </c>
      <c r="Q26" s="48">
        <v>0</v>
      </c>
      <c r="R26" s="49">
        <v>68</v>
      </c>
      <c r="S26" s="47">
        <v>0</v>
      </c>
      <c r="T26" s="50">
        <v>0.11041666666666666</v>
      </c>
      <c r="U26" s="48">
        <v>1179</v>
      </c>
      <c r="V26" s="47">
        <v>268</v>
      </c>
      <c r="W26" s="48">
        <v>5.1</v>
      </c>
      <c r="X26" s="47">
        <v>2</v>
      </c>
      <c r="Y26" s="33">
        <v>0</v>
      </c>
      <c r="Z26" s="1" t="s">
        <v>50</v>
      </c>
      <c r="AA26" s="1"/>
      <c r="AB26" s="24"/>
      <c r="AC26" s="9"/>
      <c r="AD26" s="9"/>
      <c r="AE26" s="25">
        <f>MAX(R10:R19,R21:R30,R32:R41)</f>
        <v>140.4</v>
      </c>
      <c r="AF26" s="82" t="s">
        <v>105</v>
      </c>
      <c r="AG26" s="1"/>
      <c r="AH26" s="14" t="s">
        <v>89</v>
      </c>
      <c r="AI26" s="14">
        <f>COUNTIF(Y10:Y19,"&gt;0")+COUNTIF(Y21:Y30,"&gt;0")+COUNTIF(Y32:Y41,"&gt;0")</f>
        <v>4</v>
      </c>
      <c r="AJ26" s="1"/>
      <c r="BQ26" s="85"/>
      <c r="BR26" s="85"/>
      <c r="BS26" s="85"/>
      <c r="BT26" s="85"/>
      <c r="BU26" s="85"/>
      <c r="BV26" s="85"/>
      <c r="BW26" s="85"/>
      <c r="BX26" s="85"/>
      <c r="BY26" s="85"/>
      <c r="BZ26" s="85"/>
      <c r="CA26" s="85"/>
      <c r="CB26" s="85"/>
      <c r="CC26" s="85"/>
      <c r="CD26" s="85"/>
      <c r="CE26" s="85"/>
      <c r="CF26" s="85"/>
    </row>
    <row r="27" spans="1:84" ht="12.75">
      <c r="A27" s="37">
        <v>17</v>
      </c>
      <c r="B27" s="48">
        <v>7.9</v>
      </c>
      <c r="C27" s="49">
        <v>-0.8</v>
      </c>
      <c r="D27" s="49">
        <v>-3</v>
      </c>
      <c r="E27" s="49">
        <f t="shared" si="3"/>
        <v>8.700000000000001</v>
      </c>
      <c r="F27" s="47">
        <v>3.29</v>
      </c>
      <c r="G27" s="48">
        <v>89</v>
      </c>
      <c r="H27" s="49">
        <v>70</v>
      </c>
      <c r="I27" s="47">
        <v>81</v>
      </c>
      <c r="J27" s="48">
        <v>23</v>
      </c>
      <c r="K27" s="49">
        <v>16.2</v>
      </c>
      <c r="L27" s="49">
        <v>8.5</v>
      </c>
      <c r="M27" s="47">
        <v>6</v>
      </c>
      <c r="N27" s="63">
        <v>1013.5</v>
      </c>
      <c r="O27" s="64">
        <v>1000.5</v>
      </c>
      <c r="P27" s="65">
        <v>1005.5</v>
      </c>
      <c r="Q27" s="48">
        <v>0</v>
      </c>
      <c r="R27" s="49">
        <v>68</v>
      </c>
      <c r="S27" s="47">
        <v>0</v>
      </c>
      <c r="T27" s="50">
        <v>0.2534722222222222</v>
      </c>
      <c r="U27" s="48">
        <v>860</v>
      </c>
      <c r="V27" s="47">
        <v>315</v>
      </c>
      <c r="W27" s="48">
        <v>5.1</v>
      </c>
      <c r="X27" s="47">
        <v>2.2</v>
      </c>
      <c r="Y27" s="33">
        <v>0</v>
      </c>
      <c r="Z27" s="1" t="s">
        <v>51</v>
      </c>
      <c r="AA27" s="1"/>
      <c r="AB27" s="10">
        <f>AVERAGE(S10:S19,S21:S30,S32:S41)</f>
        <v>3.4399999999999995</v>
      </c>
      <c r="AC27" s="11">
        <f>MAX(S10:S19,S21:S30,S32:S41)</f>
        <v>17.8</v>
      </c>
      <c r="AD27" s="12">
        <f>MIN(S10:S19,S21:S30,S32:S41)</f>
        <v>0</v>
      </c>
      <c r="AE27" s="1"/>
      <c r="AF27" s="83"/>
      <c r="AG27" s="1"/>
      <c r="AH27" s="76" t="s">
        <v>90</v>
      </c>
      <c r="AI27" s="76">
        <f>COUNTIF(Y10:Y19,"&gt;=1")+COUNTIF(Y21:Y30,"&gt;=1")+COUNTIF(Y32:Y41,"&gt;=1")</f>
        <v>3</v>
      </c>
      <c r="AJ27" s="1"/>
      <c r="BQ27" s="85"/>
      <c r="BR27" s="85"/>
      <c r="BS27" s="85"/>
      <c r="BT27" s="85"/>
      <c r="BU27" s="85"/>
      <c r="BV27" s="85"/>
      <c r="BW27" s="85"/>
      <c r="BX27" s="85"/>
      <c r="BY27" s="85"/>
      <c r="BZ27" s="85"/>
      <c r="CA27" s="85"/>
      <c r="CB27" s="85"/>
      <c r="CC27" s="85"/>
      <c r="CD27" s="85"/>
      <c r="CE27" s="85"/>
      <c r="CF27" s="85"/>
    </row>
    <row r="28" spans="1:84" ht="12.75">
      <c r="A28" s="37">
        <v>18</v>
      </c>
      <c r="B28" s="48">
        <v>12.9</v>
      </c>
      <c r="C28" s="49">
        <v>3.6</v>
      </c>
      <c r="D28" s="49">
        <v>3</v>
      </c>
      <c r="E28" s="49">
        <f t="shared" si="3"/>
        <v>9.3</v>
      </c>
      <c r="F28" s="47">
        <v>7.29</v>
      </c>
      <c r="G28" s="48">
        <v>90</v>
      </c>
      <c r="H28" s="49">
        <v>58</v>
      </c>
      <c r="I28" s="47">
        <v>79</v>
      </c>
      <c r="J28" s="48">
        <v>21</v>
      </c>
      <c r="K28" s="49">
        <v>19</v>
      </c>
      <c r="L28" s="49">
        <v>4.7</v>
      </c>
      <c r="M28" s="47">
        <v>3.2</v>
      </c>
      <c r="N28" s="63">
        <v>1001.8</v>
      </c>
      <c r="O28" s="64">
        <v>991.1</v>
      </c>
      <c r="P28" s="65">
        <v>996.6</v>
      </c>
      <c r="Q28" s="48">
        <v>0</v>
      </c>
      <c r="R28" s="49">
        <v>68</v>
      </c>
      <c r="S28" s="47">
        <v>0</v>
      </c>
      <c r="T28" s="50">
        <v>0.18958333333333333</v>
      </c>
      <c r="U28" s="48">
        <v>951</v>
      </c>
      <c r="V28" s="47">
        <v>341</v>
      </c>
      <c r="W28" s="48">
        <v>5.8</v>
      </c>
      <c r="X28" s="47">
        <v>2.8</v>
      </c>
      <c r="Y28" s="33">
        <v>0</v>
      </c>
      <c r="Z28" s="1"/>
      <c r="AA28" s="1"/>
      <c r="AB28" s="10"/>
      <c r="AC28" s="11"/>
      <c r="AD28" s="12"/>
      <c r="AE28" s="1"/>
      <c r="AF28" s="83"/>
      <c r="AG28" s="1"/>
      <c r="AH28" s="77" t="s">
        <v>91</v>
      </c>
      <c r="AI28" s="77">
        <f>COUNTIF(Y10:Y19,"&gt;=5")+COUNTIF(Y21:Y30,"&gt;=5")+COUNTIF(Y32:Y41,"&gt;=5")</f>
        <v>1</v>
      </c>
      <c r="AJ28" s="1"/>
      <c r="BQ28" s="85"/>
      <c r="BR28" s="85"/>
      <c r="BS28" s="85"/>
      <c r="BT28" s="85"/>
      <c r="BU28" s="85"/>
      <c r="BV28" s="85"/>
      <c r="BW28" s="85"/>
      <c r="BX28" s="85"/>
      <c r="BY28" s="85"/>
      <c r="BZ28" s="85"/>
      <c r="CA28" s="85"/>
      <c r="CB28" s="85"/>
      <c r="CC28" s="85"/>
      <c r="CD28" s="85"/>
      <c r="CE28" s="85"/>
      <c r="CF28" s="85"/>
    </row>
    <row r="29" spans="1:84" ht="12.75">
      <c r="A29" s="37">
        <v>19</v>
      </c>
      <c r="B29" s="48">
        <v>13.8</v>
      </c>
      <c r="C29" s="49">
        <v>4.8</v>
      </c>
      <c r="D29" s="49">
        <v>1</v>
      </c>
      <c r="E29" s="49">
        <f t="shared" si="3"/>
        <v>9</v>
      </c>
      <c r="F29" s="47">
        <v>8.36</v>
      </c>
      <c r="G29" s="48">
        <v>91</v>
      </c>
      <c r="H29" s="49">
        <v>41</v>
      </c>
      <c r="I29" s="47">
        <v>71</v>
      </c>
      <c r="J29" s="48">
        <v>43</v>
      </c>
      <c r="K29" s="49">
        <v>32.2</v>
      </c>
      <c r="L29" s="49">
        <v>15.4</v>
      </c>
      <c r="M29" s="47">
        <v>10.5</v>
      </c>
      <c r="N29" s="63">
        <v>1003.6</v>
      </c>
      <c r="O29" s="64">
        <v>990.8</v>
      </c>
      <c r="P29" s="65">
        <v>999.4</v>
      </c>
      <c r="Q29" s="48">
        <v>0</v>
      </c>
      <c r="R29" s="49">
        <v>68</v>
      </c>
      <c r="S29" s="47">
        <v>0</v>
      </c>
      <c r="T29" s="50">
        <v>0.26875</v>
      </c>
      <c r="U29" s="48">
        <v>1000</v>
      </c>
      <c r="V29" s="47">
        <v>394</v>
      </c>
      <c r="W29" s="48">
        <v>5.9</v>
      </c>
      <c r="X29" s="47">
        <v>2.8</v>
      </c>
      <c r="Y29" s="33">
        <v>0</v>
      </c>
      <c r="Z29" s="1" t="s">
        <v>52</v>
      </c>
      <c r="AA29" s="1"/>
      <c r="AB29" s="26">
        <f>AVERAGE(T10:T19,T21:T30,T32:T41)</f>
        <v>0.1440046296296296</v>
      </c>
      <c r="AC29" s="27">
        <f>MAX(T10:T19,T21:T30,T32:T41)</f>
        <v>0.4847222222222222</v>
      </c>
      <c r="AD29" s="28">
        <f>MIN(T10:T19,T21:T30,T32:T41)</f>
        <v>0</v>
      </c>
      <c r="AE29" s="31" t="s">
        <v>74</v>
      </c>
      <c r="AF29" s="82" t="s">
        <v>76</v>
      </c>
      <c r="AG29" s="1"/>
      <c r="AH29" s="78" t="s">
        <v>92</v>
      </c>
      <c r="AI29" s="78">
        <f>COUNTIF(Y10:Y19,"&gt;=10")+COUNTIF(Y21:Y30,"&gt;=10")+COUNTIF(Y32:Y41,"&gt;=10")</f>
        <v>0</v>
      </c>
      <c r="AJ29" s="1"/>
      <c r="BQ29" s="85"/>
      <c r="BR29" s="85"/>
      <c r="BS29" s="85"/>
      <c r="BT29" s="85"/>
      <c r="BU29" s="85"/>
      <c r="BV29" s="85"/>
      <c r="BW29" s="85"/>
      <c r="BX29" s="85"/>
      <c r="BY29" s="85"/>
      <c r="BZ29" s="85"/>
      <c r="CA29" s="85"/>
      <c r="CB29" s="85"/>
      <c r="CC29" s="85"/>
      <c r="CD29" s="85"/>
      <c r="CE29" s="85"/>
      <c r="CF29" s="85"/>
    </row>
    <row r="30" spans="1:84" ht="12.75">
      <c r="A30" s="37">
        <v>20</v>
      </c>
      <c r="B30" s="48">
        <v>16.3</v>
      </c>
      <c r="C30" s="49">
        <v>4.9</v>
      </c>
      <c r="D30" s="49">
        <v>3</v>
      </c>
      <c r="E30" s="49">
        <f t="shared" si="3"/>
        <v>11.4</v>
      </c>
      <c r="F30" s="47">
        <v>10.33</v>
      </c>
      <c r="G30" s="48">
        <v>79</v>
      </c>
      <c r="H30" s="49">
        <v>43</v>
      </c>
      <c r="I30" s="47">
        <v>64</v>
      </c>
      <c r="J30" s="48">
        <v>31</v>
      </c>
      <c r="K30" s="49">
        <v>24.2</v>
      </c>
      <c r="L30" s="49">
        <v>7.5</v>
      </c>
      <c r="M30" s="47">
        <v>5.4</v>
      </c>
      <c r="N30" s="63">
        <v>1003.7</v>
      </c>
      <c r="O30" s="64">
        <v>999.1</v>
      </c>
      <c r="P30" s="65">
        <v>1001.7</v>
      </c>
      <c r="Q30" s="48">
        <v>0</v>
      </c>
      <c r="R30" s="49">
        <v>68</v>
      </c>
      <c r="S30" s="47">
        <v>0</v>
      </c>
      <c r="T30" s="50">
        <v>0.25</v>
      </c>
      <c r="U30" s="48">
        <v>1072</v>
      </c>
      <c r="V30" s="47">
        <v>349</v>
      </c>
      <c r="W30" s="48">
        <v>6.2</v>
      </c>
      <c r="X30" s="47">
        <v>2.7</v>
      </c>
      <c r="Y30" s="33">
        <v>0</v>
      </c>
      <c r="Z30" s="1"/>
      <c r="AA30" s="1"/>
      <c r="AB30" s="10"/>
      <c r="AC30" s="11"/>
      <c r="AD30" s="12"/>
      <c r="AE30" s="1"/>
      <c r="AF30" s="1"/>
      <c r="AG30" s="1"/>
      <c r="AH30" s="25" t="s">
        <v>93</v>
      </c>
      <c r="AI30" s="25">
        <f>COUNTIF(Y10:Y19,"&gt;=15")+COUNTIF(Y21:Y30,"&gt;=15")+COUNTIF(Y32:Y41,"&gt;=15")</f>
        <v>0</v>
      </c>
      <c r="AJ30" s="1"/>
      <c r="BQ30" s="85"/>
      <c r="BR30" s="85"/>
      <c r="BS30" s="85"/>
      <c r="BT30" s="85"/>
      <c r="BU30" s="85"/>
      <c r="BV30" s="85"/>
      <c r="BW30" s="85"/>
      <c r="BX30" s="85"/>
      <c r="BY30" s="85"/>
      <c r="BZ30" s="85"/>
      <c r="CA30" s="85"/>
      <c r="CB30" s="85"/>
      <c r="CC30" s="85"/>
      <c r="CD30" s="85"/>
      <c r="CE30" s="85"/>
      <c r="CF30" s="85"/>
    </row>
    <row r="31" spans="1:84" ht="12.75">
      <c r="A31" s="44" t="s">
        <v>2</v>
      </c>
      <c r="B31" s="54">
        <f aca="true" t="shared" si="4" ref="B31:Q31">AVERAGE(B21:B30)</f>
        <v>10.03</v>
      </c>
      <c r="C31" s="55">
        <f t="shared" si="4"/>
        <v>1.48</v>
      </c>
      <c r="D31" s="55">
        <f t="shared" si="4"/>
        <v>-0.7</v>
      </c>
      <c r="E31" s="55">
        <f t="shared" si="4"/>
        <v>8.55</v>
      </c>
      <c r="F31" s="56">
        <f t="shared" si="4"/>
        <v>5.262</v>
      </c>
      <c r="G31" s="54">
        <f t="shared" si="4"/>
        <v>89.9</v>
      </c>
      <c r="H31" s="55">
        <f t="shared" si="4"/>
        <v>57.5</v>
      </c>
      <c r="I31" s="56">
        <f t="shared" si="4"/>
        <v>78.4</v>
      </c>
      <c r="J31" s="54">
        <f t="shared" si="4"/>
        <v>31.9</v>
      </c>
      <c r="K31" s="55">
        <f t="shared" si="4"/>
        <v>24.23</v>
      </c>
      <c r="L31" s="55">
        <f t="shared" si="4"/>
        <v>7.910000000000001</v>
      </c>
      <c r="M31" s="56">
        <f t="shared" si="4"/>
        <v>5.51</v>
      </c>
      <c r="N31" s="54">
        <f t="shared" si="4"/>
        <v>1013.2700000000001</v>
      </c>
      <c r="O31" s="55">
        <f t="shared" si="4"/>
        <v>1004.65</v>
      </c>
      <c r="P31" s="56">
        <f t="shared" si="4"/>
        <v>1008.7600000000002</v>
      </c>
      <c r="Q31" s="54">
        <f t="shared" si="4"/>
        <v>1.7400000000000002</v>
      </c>
      <c r="R31" s="55">
        <f>SUM(R30-R19)</f>
        <v>17.4</v>
      </c>
      <c r="S31" s="56">
        <f aca="true" t="shared" si="5" ref="S31:Y31">AVERAGE(S21:S30)</f>
        <v>2.16</v>
      </c>
      <c r="T31" s="45">
        <f t="shared" si="5"/>
        <v>0.16645833333333332</v>
      </c>
      <c r="U31" s="54">
        <f t="shared" si="5"/>
        <v>941</v>
      </c>
      <c r="V31" s="56">
        <f t="shared" si="5"/>
        <v>277.2</v>
      </c>
      <c r="W31" s="54">
        <f t="shared" si="5"/>
        <v>5.1899999999999995</v>
      </c>
      <c r="X31" s="56">
        <f t="shared" si="5"/>
        <v>2.19</v>
      </c>
      <c r="Y31" s="55">
        <f t="shared" si="5"/>
        <v>0.15</v>
      </c>
      <c r="Z31" s="1" t="s">
        <v>53</v>
      </c>
      <c r="AA31" s="1"/>
      <c r="AB31" s="10">
        <f>AVERAGE(U10:U19,U21:U30,U32:U41)</f>
        <v>837.8</v>
      </c>
      <c r="AC31" s="11">
        <f>MAX(U10:U19,U21:U30,U32:U41)</f>
        <v>1201</v>
      </c>
      <c r="AD31" s="12">
        <f>MIN(U10:U19,U21:U30,U32:U41)</f>
        <v>102</v>
      </c>
      <c r="AE31" s="1"/>
      <c r="AF31" s="1"/>
      <c r="AG31" s="1"/>
      <c r="AH31" s="79" t="s">
        <v>94</v>
      </c>
      <c r="AI31" s="79">
        <f>COUNTIF(Y10:Y19,"&gt;=20")+COUNTIF(Y21:Y30,"&gt;=20")+COUNTIF(Y32:Y41,"&gt;=20")</f>
        <v>0</v>
      </c>
      <c r="AJ31" s="1"/>
      <c r="BQ31" s="85"/>
      <c r="BR31" s="85"/>
      <c r="BS31" s="85"/>
      <c r="BT31" s="85"/>
      <c r="BU31" s="85"/>
      <c r="BV31" s="85"/>
      <c r="BW31" s="85"/>
      <c r="BX31" s="85"/>
      <c r="BY31" s="85"/>
      <c r="BZ31" s="85"/>
      <c r="CA31" s="85"/>
      <c r="CB31" s="85"/>
      <c r="CC31" s="85"/>
      <c r="CD31" s="85"/>
      <c r="CE31" s="85"/>
      <c r="CF31" s="85"/>
    </row>
    <row r="32" spans="1:84" ht="12.75">
      <c r="A32" s="37">
        <v>21</v>
      </c>
      <c r="B32" s="48">
        <v>10.7</v>
      </c>
      <c r="C32" s="49">
        <v>4.8</v>
      </c>
      <c r="D32" s="49">
        <v>1</v>
      </c>
      <c r="E32" s="49">
        <f aca="true" t="shared" si="6" ref="E32:E41">SUM(B32-C32)</f>
        <v>5.8999999999999995</v>
      </c>
      <c r="F32" s="47">
        <v>6.87</v>
      </c>
      <c r="G32" s="48">
        <v>93</v>
      </c>
      <c r="H32" s="49">
        <v>47</v>
      </c>
      <c r="I32" s="47">
        <v>80</v>
      </c>
      <c r="J32" s="48">
        <v>37</v>
      </c>
      <c r="K32" s="49">
        <v>28.8</v>
      </c>
      <c r="L32" s="49">
        <v>5.7</v>
      </c>
      <c r="M32" s="47">
        <v>3.9</v>
      </c>
      <c r="N32" s="63">
        <v>1002.6</v>
      </c>
      <c r="O32" s="64">
        <v>996.5</v>
      </c>
      <c r="P32" s="65">
        <v>999.5</v>
      </c>
      <c r="Q32" s="48">
        <v>15.8</v>
      </c>
      <c r="R32" s="49">
        <v>83.8</v>
      </c>
      <c r="S32" s="47">
        <v>17.8</v>
      </c>
      <c r="T32" s="50">
        <v>0</v>
      </c>
      <c r="U32" s="48">
        <v>169</v>
      </c>
      <c r="V32" s="47">
        <v>75</v>
      </c>
      <c r="W32" s="48">
        <v>1.3</v>
      </c>
      <c r="X32" s="47">
        <v>0.7</v>
      </c>
      <c r="Y32" s="33">
        <v>0</v>
      </c>
      <c r="Z32" s="1" t="s">
        <v>54</v>
      </c>
      <c r="AA32" s="1"/>
      <c r="AB32" s="10">
        <f>AVERAGE(V10:V19,V21:V30,V32:V41)</f>
        <v>248.60714285714286</v>
      </c>
      <c r="AC32" s="11">
        <f>MAX(V10:V19,V21:V30,V32:V41)</f>
        <v>495</v>
      </c>
      <c r="AD32" s="12">
        <f>MIN(V10:V19,V21:V30,V32:V41)</f>
        <v>35</v>
      </c>
      <c r="AE32" s="1"/>
      <c r="AF32" s="9"/>
      <c r="AG32" s="1"/>
      <c r="AH32" s="13" t="s">
        <v>95</v>
      </c>
      <c r="AI32" s="13">
        <f>COUNTIF(Y10:Y19,"&gt;=30")+COUNTIF(Y21:Y30,"&gt;=30")+COUNTIF(Y32:Y41,"&gt;=30")</f>
        <v>0</v>
      </c>
      <c r="AJ32" s="1"/>
      <c r="BQ32" s="85"/>
      <c r="BR32" s="85"/>
      <c r="BS32" s="85"/>
      <c r="BT32" s="85"/>
      <c r="BU32" s="85"/>
      <c r="BV32" s="85"/>
      <c r="BW32" s="85"/>
      <c r="BX32" s="85"/>
      <c r="BY32" s="85"/>
      <c r="BZ32" s="85"/>
      <c r="CA32" s="85"/>
      <c r="CB32" s="85"/>
      <c r="CC32" s="85"/>
      <c r="CD32" s="85"/>
      <c r="CE32" s="85"/>
      <c r="CF32" s="85"/>
    </row>
    <row r="33" spans="1:84" ht="12.75">
      <c r="A33" s="37">
        <v>22</v>
      </c>
      <c r="B33" s="48">
        <v>5.5</v>
      </c>
      <c r="C33" s="49">
        <v>4.3</v>
      </c>
      <c r="D33" s="49">
        <v>2</v>
      </c>
      <c r="E33" s="49">
        <f t="shared" si="6"/>
        <v>1.2000000000000002</v>
      </c>
      <c r="F33" s="47">
        <v>4.89</v>
      </c>
      <c r="G33" s="48">
        <v>95</v>
      </c>
      <c r="H33" s="49">
        <v>93</v>
      </c>
      <c r="I33" s="47">
        <v>94</v>
      </c>
      <c r="J33" s="48">
        <v>24</v>
      </c>
      <c r="K33" s="49">
        <v>19</v>
      </c>
      <c r="L33" s="49">
        <v>6.6</v>
      </c>
      <c r="M33" s="47">
        <v>4.2</v>
      </c>
      <c r="N33" s="63">
        <v>1014.2</v>
      </c>
      <c r="O33" s="64">
        <v>1003.7</v>
      </c>
      <c r="P33" s="65">
        <v>1008.7</v>
      </c>
      <c r="Q33" s="48">
        <v>32</v>
      </c>
      <c r="R33" s="49">
        <v>115.8</v>
      </c>
      <c r="S33" s="47">
        <v>5</v>
      </c>
      <c r="T33" s="50">
        <v>0</v>
      </c>
      <c r="U33" s="48">
        <v>102</v>
      </c>
      <c r="V33" s="47">
        <v>35</v>
      </c>
      <c r="W33" s="48">
        <v>0.8</v>
      </c>
      <c r="X33" s="47">
        <v>0.6</v>
      </c>
      <c r="Y33" s="33">
        <v>0</v>
      </c>
      <c r="Z33" s="1"/>
      <c r="AA33" s="1"/>
      <c r="AB33" s="10"/>
      <c r="AC33" s="11"/>
      <c r="AD33" s="12"/>
      <c r="AE33" s="1"/>
      <c r="AF33" s="1"/>
      <c r="AG33" s="1"/>
      <c r="AH33" s="12" t="s">
        <v>96</v>
      </c>
      <c r="AI33" s="12">
        <f>COUNTIF(Y10:Y19,"&gt;=40")+COUNTIF(Y21:Y30,"&gt;=40")+COUNTIF(Y32:Y41,"&gt;=40")</f>
        <v>0</v>
      </c>
      <c r="AJ33" s="1"/>
      <c r="BQ33" s="85"/>
      <c r="BR33" s="85"/>
      <c r="BS33" s="85"/>
      <c r="BT33" s="85"/>
      <c r="BU33" s="85"/>
      <c r="BV33" s="85"/>
      <c r="BW33" s="85"/>
      <c r="BX33" s="85"/>
      <c r="BY33" s="85"/>
      <c r="BZ33" s="85"/>
      <c r="CA33" s="85"/>
      <c r="CB33" s="85"/>
      <c r="CC33" s="85"/>
      <c r="CD33" s="85"/>
      <c r="CE33" s="85"/>
      <c r="CF33" s="85"/>
    </row>
    <row r="34" spans="1:84" ht="12.75">
      <c r="A34" s="37">
        <v>23</v>
      </c>
      <c r="B34" s="48">
        <v>10.6</v>
      </c>
      <c r="C34" s="49">
        <v>5.3</v>
      </c>
      <c r="D34" s="49">
        <v>5</v>
      </c>
      <c r="E34" s="49">
        <f t="shared" si="6"/>
        <v>5.3</v>
      </c>
      <c r="F34" s="47">
        <v>7.75</v>
      </c>
      <c r="G34" s="48">
        <v>95</v>
      </c>
      <c r="H34" s="49">
        <v>73</v>
      </c>
      <c r="I34" s="47">
        <v>89</v>
      </c>
      <c r="J34" s="48">
        <v>16</v>
      </c>
      <c r="K34" s="49">
        <v>10.7</v>
      </c>
      <c r="L34" s="49">
        <v>2.8</v>
      </c>
      <c r="M34" s="47">
        <v>1.8</v>
      </c>
      <c r="N34" s="63">
        <v>1021.5</v>
      </c>
      <c r="O34" s="64">
        <v>1015.4</v>
      </c>
      <c r="P34" s="65">
        <v>1019.1</v>
      </c>
      <c r="Q34" s="48">
        <v>1.6</v>
      </c>
      <c r="R34" s="49">
        <v>117.4</v>
      </c>
      <c r="S34" s="47">
        <v>1.6</v>
      </c>
      <c r="T34" s="50">
        <v>0.008333333333333333</v>
      </c>
      <c r="U34" s="48">
        <v>436</v>
      </c>
      <c r="V34" s="47">
        <v>153</v>
      </c>
      <c r="W34" s="48">
        <v>3.1</v>
      </c>
      <c r="X34" s="47">
        <v>1.5</v>
      </c>
      <c r="Y34" s="33">
        <v>0</v>
      </c>
      <c r="Z34" s="1" t="s">
        <v>55</v>
      </c>
      <c r="AA34" s="1"/>
      <c r="AB34" s="10">
        <f>AVERAGE(W10:W19,W21:W30,W32:W41)</f>
        <v>4.776666666666666</v>
      </c>
      <c r="AC34" s="11">
        <f>MAX(W10:W19,W21:W30,W32:W41)</f>
        <v>7.5</v>
      </c>
      <c r="AD34" s="12">
        <f>MIN(W10:W19,W21:W30,W32:W41)</f>
        <v>0.8</v>
      </c>
      <c r="AE34" s="1"/>
      <c r="AF34" s="1"/>
      <c r="AG34" s="1"/>
      <c r="AH34" s="29" t="s">
        <v>97</v>
      </c>
      <c r="AI34" s="29">
        <f>COUNTIF(Y10:Y19,"&gt;=50")+COUNTIF(Y21:Y30,"&gt;=50")+COUNTIF(Y32:Y41,"&gt;=50")</f>
        <v>0</v>
      </c>
      <c r="AJ34" s="1"/>
      <c r="BQ34" s="85"/>
      <c r="BR34" s="85"/>
      <c r="BS34" s="85"/>
      <c r="BT34" s="85"/>
      <c r="BU34" s="85"/>
      <c r="BV34" s="85"/>
      <c r="BW34" s="85"/>
      <c r="BX34" s="85"/>
      <c r="BY34" s="85"/>
      <c r="BZ34" s="85"/>
      <c r="CA34" s="85"/>
      <c r="CB34" s="85"/>
      <c r="CC34" s="85"/>
      <c r="CD34" s="85"/>
      <c r="CE34" s="85"/>
      <c r="CF34" s="85"/>
    </row>
    <row r="35" spans="1:84" ht="12.75">
      <c r="A35" s="37">
        <v>24</v>
      </c>
      <c r="B35" s="48">
        <v>15</v>
      </c>
      <c r="C35" s="49">
        <v>6.4</v>
      </c>
      <c r="D35" s="49">
        <v>6</v>
      </c>
      <c r="E35" s="49">
        <f t="shared" si="6"/>
        <v>8.6</v>
      </c>
      <c r="F35" s="47">
        <v>10.07</v>
      </c>
      <c r="G35" s="48">
        <v>94</v>
      </c>
      <c r="H35" s="49">
        <v>50</v>
      </c>
      <c r="I35" s="47">
        <v>78</v>
      </c>
      <c r="J35" s="48">
        <v>24</v>
      </c>
      <c r="K35" s="49">
        <v>20.4</v>
      </c>
      <c r="L35" s="49">
        <v>5</v>
      </c>
      <c r="M35" s="47">
        <v>3.2</v>
      </c>
      <c r="N35" s="63">
        <v>1025.5</v>
      </c>
      <c r="O35" s="64">
        <v>1022.6</v>
      </c>
      <c r="P35" s="65">
        <v>1024.6</v>
      </c>
      <c r="Q35" s="48">
        <v>0.2</v>
      </c>
      <c r="R35" s="49">
        <v>117.6</v>
      </c>
      <c r="S35" s="47">
        <v>0.2</v>
      </c>
      <c r="T35" s="50">
        <v>0.2423611111111111</v>
      </c>
      <c r="U35" s="48">
        <v>1199</v>
      </c>
      <c r="V35" s="47">
        <v>345</v>
      </c>
      <c r="W35" s="48">
        <v>6.6</v>
      </c>
      <c r="X35" s="47">
        <v>2.5</v>
      </c>
      <c r="Y35" s="33">
        <v>0</v>
      </c>
      <c r="Z35" s="1" t="s">
        <v>56</v>
      </c>
      <c r="AA35" s="1"/>
      <c r="AB35" s="10">
        <f>AVERAGE(X10:X19,X21:X30,X32:X41)</f>
        <v>2.028571428571429</v>
      </c>
      <c r="AC35" s="11">
        <f>MAX(X10:X19,X21:X30,X32:X41)</f>
        <v>3.7</v>
      </c>
      <c r="AD35" s="12">
        <f>MIN(X10:X19,X21:X30,X32:X41)</f>
        <v>0.6</v>
      </c>
      <c r="AE35" s="1"/>
      <c r="AF35" s="1"/>
      <c r="AG35" s="1"/>
      <c r="AH35" s="75" t="s">
        <v>98</v>
      </c>
      <c r="AI35" s="75">
        <f>COUNTIF(Y10:Y19,"&gt;=75")+COUNTIF(Y21:Y30,"&gt;=75")+COUNTIF(Y32:Y41,"&gt;=75")</f>
        <v>0</v>
      </c>
      <c r="AJ35" s="1"/>
      <c r="BQ35" s="85"/>
      <c r="BR35" s="85"/>
      <c r="BS35" s="85"/>
      <c r="BT35" s="85"/>
      <c r="BU35" s="85"/>
      <c r="BV35" s="85"/>
      <c r="BW35" s="85"/>
      <c r="BX35" s="85"/>
      <c r="BY35" s="85"/>
      <c r="BZ35" s="85"/>
      <c r="CA35" s="85"/>
      <c r="CB35" s="85"/>
      <c r="CC35" s="85"/>
      <c r="CD35" s="85"/>
      <c r="CE35" s="85"/>
      <c r="CF35" s="85"/>
    </row>
    <row r="36" spans="1:84" ht="12.75">
      <c r="A36" s="37">
        <v>25</v>
      </c>
      <c r="B36" s="48">
        <v>13</v>
      </c>
      <c r="C36" s="49">
        <v>6.2</v>
      </c>
      <c r="D36" s="49">
        <v>6</v>
      </c>
      <c r="E36" s="49">
        <f t="shared" si="6"/>
        <v>6.8</v>
      </c>
      <c r="F36" s="47">
        <v>9.52</v>
      </c>
      <c r="G36" s="48">
        <v>87</v>
      </c>
      <c r="H36" s="49">
        <v>50</v>
      </c>
      <c r="I36" s="47">
        <v>71</v>
      </c>
      <c r="J36" s="48">
        <v>24</v>
      </c>
      <c r="K36" s="49">
        <v>21</v>
      </c>
      <c r="L36" s="49">
        <v>6.9</v>
      </c>
      <c r="M36" s="47">
        <v>4.7</v>
      </c>
      <c r="N36" s="63">
        <v>1029.5</v>
      </c>
      <c r="O36" s="64">
        <v>1027.8</v>
      </c>
      <c r="P36" s="65">
        <v>1028.5</v>
      </c>
      <c r="Q36" s="48">
        <v>0</v>
      </c>
      <c r="R36" s="49">
        <v>117.6</v>
      </c>
      <c r="S36" s="47">
        <v>0</v>
      </c>
      <c r="T36" s="50">
        <v>0.30277777777777776</v>
      </c>
      <c r="U36" s="48">
        <v>902</v>
      </c>
      <c r="V36" s="47">
        <v>341</v>
      </c>
      <c r="W36" s="48">
        <v>5.9</v>
      </c>
      <c r="X36" s="47">
        <v>2.6</v>
      </c>
      <c r="Y36" s="33">
        <v>0</v>
      </c>
      <c r="Z36" s="1"/>
      <c r="AA36" s="1"/>
      <c r="AB36" s="10"/>
      <c r="AC36" s="11"/>
      <c r="AD36" s="12"/>
      <c r="AE36" s="1"/>
      <c r="AF36" s="1"/>
      <c r="AG36" s="1"/>
      <c r="AH36" s="80" t="s">
        <v>99</v>
      </c>
      <c r="AI36" s="80">
        <f>COUNTIF(Y10:Y19,"&gt;=100")+COUNTIF(Y21:Y30,"&gt;=100")+COUNTIF(Y32:Y41,"&gt;=100")</f>
        <v>0</v>
      </c>
      <c r="AJ36" s="1"/>
      <c r="BQ36" s="85"/>
      <c r="BR36" s="85"/>
      <c r="BS36" s="85"/>
      <c r="BT36" s="85"/>
      <c r="BU36" s="85"/>
      <c r="BV36" s="85"/>
      <c r="BW36" s="85"/>
      <c r="BX36" s="85"/>
      <c r="BY36" s="85"/>
      <c r="BZ36" s="85"/>
      <c r="CA36" s="85"/>
      <c r="CB36" s="85"/>
      <c r="CC36" s="85"/>
      <c r="CD36" s="85"/>
      <c r="CE36" s="85"/>
      <c r="CF36" s="85"/>
    </row>
    <row r="37" spans="1:84" ht="12.75">
      <c r="A37" s="37">
        <v>26</v>
      </c>
      <c r="B37" s="48">
        <v>15.2</v>
      </c>
      <c r="C37" s="49">
        <v>4.7</v>
      </c>
      <c r="D37" s="49">
        <v>3</v>
      </c>
      <c r="E37" s="49">
        <f t="shared" si="6"/>
        <v>10.5</v>
      </c>
      <c r="F37" s="47">
        <v>10.16</v>
      </c>
      <c r="G37" s="48">
        <v>82</v>
      </c>
      <c r="H37" s="49">
        <v>43</v>
      </c>
      <c r="I37" s="47">
        <v>66</v>
      </c>
      <c r="J37" s="48">
        <v>31</v>
      </c>
      <c r="K37" s="49">
        <v>23.7</v>
      </c>
      <c r="L37" s="49">
        <v>10.8</v>
      </c>
      <c r="M37" s="47">
        <v>7.9</v>
      </c>
      <c r="N37" s="63">
        <v>1028.4</v>
      </c>
      <c r="O37" s="64">
        <v>1024.6</v>
      </c>
      <c r="P37" s="65">
        <v>1026.3</v>
      </c>
      <c r="Q37" s="48">
        <v>0</v>
      </c>
      <c r="R37" s="49">
        <v>117.6</v>
      </c>
      <c r="S37" s="47">
        <v>0</v>
      </c>
      <c r="T37" s="50">
        <v>0.4770833333333333</v>
      </c>
      <c r="U37" s="48">
        <v>895</v>
      </c>
      <c r="V37" s="47">
        <v>495</v>
      </c>
      <c r="W37" s="48">
        <v>6.6</v>
      </c>
      <c r="X37" s="47">
        <v>3.6</v>
      </c>
      <c r="Y37" s="33">
        <v>0</v>
      </c>
      <c r="Z37" s="1" t="s">
        <v>15</v>
      </c>
      <c r="AA37" s="1"/>
      <c r="AB37" s="10">
        <f>AVERAGE(Y10:Y19,Y21:Y30,Y32:Y41)</f>
        <v>0.35</v>
      </c>
      <c r="AC37" s="11">
        <f>MAX(Y10:Y19,Y21:Y30,Y32:Y41)</f>
        <v>8</v>
      </c>
      <c r="AD37" s="12">
        <f>MIN(Y10:Y19,Y21:Y30,Y32:Y41)</f>
        <v>0</v>
      </c>
      <c r="AE37" s="1"/>
      <c r="AF37" s="1"/>
      <c r="AG37" s="1"/>
      <c r="AH37" s="1"/>
      <c r="AI37" s="1"/>
      <c r="AJ37" s="1"/>
      <c r="BQ37" s="85"/>
      <c r="BR37" s="85"/>
      <c r="BS37" s="85"/>
      <c r="BT37" s="85"/>
      <c r="BU37" s="85"/>
      <c r="BV37" s="85"/>
      <c r="BW37" s="85"/>
      <c r="BX37" s="85"/>
      <c r="BY37" s="85"/>
      <c r="BZ37" s="85"/>
      <c r="CA37" s="85"/>
      <c r="CB37" s="85"/>
      <c r="CC37" s="85"/>
      <c r="CD37" s="85"/>
      <c r="CE37" s="85"/>
      <c r="CF37" s="85"/>
    </row>
    <row r="38" spans="1:84" ht="12.75">
      <c r="A38" s="37">
        <v>27</v>
      </c>
      <c r="B38" s="48">
        <v>18.4</v>
      </c>
      <c r="C38" s="49">
        <v>5.7</v>
      </c>
      <c r="D38" s="49">
        <v>5.7</v>
      </c>
      <c r="E38" s="49">
        <f t="shared" si="6"/>
        <v>12.7</v>
      </c>
      <c r="F38" s="47">
        <v>11.98</v>
      </c>
      <c r="G38" s="48">
        <v>78</v>
      </c>
      <c r="H38" s="49">
        <v>41</v>
      </c>
      <c r="I38" s="47">
        <v>62</v>
      </c>
      <c r="J38" s="48">
        <v>27</v>
      </c>
      <c r="K38" s="49">
        <v>20.4</v>
      </c>
      <c r="L38" s="49">
        <v>6.9</v>
      </c>
      <c r="M38" s="47">
        <v>4.7</v>
      </c>
      <c r="N38" s="63">
        <v>1024.5</v>
      </c>
      <c r="O38" s="64">
        <v>1016.7</v>
      </c>
      <c r="P38" s="65">
        <v>1020.6</v>
      </c>
      <c r="Q38" s="48">
        <v>0</v>
      </c>
      <c r="R38" s="49">
        <v>117.6</v>
      </c>
      <c r="S38" s="47">
        <v>0</v>
      </c>
      <c r="T38" s="50">
        <v>0.4847222222222222</v>
      </c>
      <c r="U38" s="48">
        <v>944</v>
      </c>
      <c r="V38" s="47">
        <v>460</v>
      </c>
      <c r="W38" s="48">
        <v>7.5</v>
      </c>
      <c r="X38" s="47">
        <v>3.7</v>
      </c>
      <c r="Y38" s="33">
        <v>0</v>
      </c>
      <c r="BQ38" s="85"/>
      <c r="BR38" s="85"/>
      <c r="BS38" s="85"/>
      <c r="BT38" s="85"/>
      <c r="BU38" s="85"/>
      <c r="BV38" s="85"/>
      <c r="BW38" s="85"/>
      <c r="BX38" s="85"/>
      <c r="BY38" s="85"/>
      <c r="BZ38" s="85"/>
      <c r="CA38" s="85"/>
      <c r="CB38" s="85"/>
      <c r="CC38" s="85"/>
      <c r="CD38" s="85"/>
      <c r="CE38" s="85"/>
      <c r="CF38" s="85"/>
    </row>
    <row r="39" spans="1:84" ht="12.75">
      <c r="A39" s="37">
        <v>28</v>
      </c>
      <c r="B39" s="48">
        <v>15.3</v>
      </c>
      <c r="C39" s="49">
        <v>6.8</v>
      </c>
      <c r="D39" s="49">
        <v>3</v>
      </c>
      <c r="E39" s="49">
        <f t="shared" si="6"/>
        <v>8.5</v>
      </c>
      <c r="F39" s="47">
        <v>10.35</v>
      </c>
      <c r="G39" s="48">
        <v>93</v>
      </c>
      <c r="H39" s="49">
        <v>53</v>
      </c>
      <c r="I39" s="47">
        <v>76</v>
      </c>
      <c r="J39" s="48">
        <v>35</v>
      </c>
      <c r="K39" s="49">
        <v>30.4</v>
      </c>
      <c r="L39" s="49">
        <v>6.8</v>
      </c>
      <c r="M39" s="47">
        <v>4.2</v>
      </c>
      <c r="N39" s="63">
        <v>1016.4</v>
      </c>
      <c r="O39" s="64">
        <v>1008.7</v>
      </c>
      <c r="P39" s="65">
        <v>1011.4</v>
      </c>
      <c r="Q39" s="48">
        <v>14.2</v>
      </c>
      <c r="R39" s="49">
        <v>131.8</v>
      </c>
      <c r="S39" s="47">
        <v>4.6</v>
      </c>
      <c r="T39" s="50">
        <v>0.14166666666666666</v>
      </c>
      <c r="U39" s="48">
        <v>828</v>
      </c>
      <c r="V39" s="47">
        <v>212</v>
      </c>
      <c r="W39" s="48">
        <v>5.1</v>
      </c>
      <c r="X39" s="47">
        <v>2</v>
      </c>
      <c r="Y39" s="33">
        <v>0</v>
      </c>
      <c r="BQ39" s="85"/>
      <c r="BR39" s="85"/>
      <c r="BS39" s="85"/>
      <c r="BT39" s="85"/>
      <c r="BU39" s="85"/>
      <c r="BV39" s="85"/>
      <c r="BW39" s="85"/>
      <c r="BX39" s="85"/>
      <c r="BY39" s="85"/>
      <c r="BZ39" s="85"/>
      <c r="CA39" s="85"/>
      <c r="CB39" s="85"/>
      <c r="CC39" s="85"/>
      <c r="CD39" s="85"/>
      <c r="CE39" s="85"/>
      <c r="CF39" s="85"/>
    </row>
    <row r="40" spans="1:84" ht="12.75">
      <c r="A40" s="37">
        <v>29</v>
      </c>
      <c r="B40" s="48">
        <v>12.4</v>
      </c>
      <c r="C40" s="49">
        <v>4.4</v>
      </c>
      <c r="D40" s="49">
        <v>1</v>
      </c>
      <c r="E40" s="49">
        <f t="shared" si="6"/>
        <v>8</v>
      </c>
      <c r="F40" s="47">
        <v>7.22</v>
      </c>
      <c r="G40" s="48">
        <v>92</v>
      </c>
      <c r="H40" s="49">
        <v>49</v>
      </c>
      <c r="I40" s="47">
        <v>77</v>
      </c>
      <c r="J40" s="48">
        <v>42</v>
      </c>
      <c r="K40" s="49">
        <v>32.2</v>
      </c>
      <c r="L40" s="49">
        <v>10.1</v>
      </c>
      <c r="M40" s="47">
        <v>7.2</v>
      </c>
      <c r="N40" s="63">
        <v>1009</v>
      </c>
      <c r="O40" s="64">
        <v>1005</v>
      </c>
      <c r="P40" s="65">
        <v>1007.3</v>
      </c>
      <c r="Q40" s="48">
        <v>2.6</v>
      </c>
      <c r="R40" s="49">
        <v>134.4</v>
      </c>
      <c r="S40" s="47">
        <v>1.6</v>
      </c>
      <c r="T40" s="50">
        <v>0.15694444444444444</v>
      </c>
      <c r="U40" s="48">
        <v>1201</v>
      </c>
      <c r="V40" s="47">
        <v>283</v>
      </c>
      <c r="W40" s="48">
        <v>4.6</v>
      </c>
      <c r="X40" s="47">
        <v>2.4</v>
      </c>
      <c r="Y40" s="33">
        <v>0</v>
      </c>
      <c r="BQ40" s="85"/>
      <c r="BR40" s="85"/>
      <c r="BS40" s="85"/>
      <c r="BT40" s="85"/>
      <c r="BU40" s="85"/>
      <c r="BV40" s="85"/>
      <c r="BW40" s="85"/>
      <c r="BX40" s="85"/>
      <c r="BY40" s="85"/>
      <c r="BZ40" s="85"/>
      <c r="CA40" s="85"/>
      <c r="CB40" s="85"/>
      <c r="CC40" s="85"/>
      <c r="CD40" s="85"/>
      <c r="CE40" s="85"/>
      <c r="CF40" s="85"/>
    </row>
    <row r="41" spans="1:84" ht="12.75">
      <c r="A41" s="37">
        <v>30</v>
      </c>
      <c r="B41" s="48">
        <v>11.4</v>
      </c>
      <c r="C41" s="49">
        <v>3.8</v>
      </c>
      <c r="D41" s="49">
        <v>-1</v>
      </c>
      <c r="E41" s="49">
        <f t="shared" si="6"/>
        <v>7.6000000000000005</v>
      </c>
      <c r="F41" s="47">
        <v>6.06</v>
      </c>
      <c r="G41" s="48">
        <v>91</v>
      </c>
      <c r="H41" s="49">
        <v>63</v>
      </c>
      <c r="I41" s="47">
        <v>82</v>
      </c>
      <c r="J41" s="48">
        <v>48</v>
      </c>
      <c r="K41" s="49">
        <v>38.9</v>
      </c>
      <c r="L41" s="49">
        <v>8.1</v>
      </c>
      <c r="M41" s="47">
        <v>5.7</v>
      </c>
      <c r="N41" s="63">
        <v>1009.7</v>
      </c>
      <c r="O41" s="64">
        <v>1001.5</v>
      </c>
      <c r="P41" s="65">
        <v>1005.3</v>
      </c>
      <c r="Q41" s="48">
        <v>6</v>
      </c>
      <c r="R41" s="49">
        <v>140.4</v>
      </c>
      <c r="S41" s="47">
        <v>6.2</v>
      </c>
      <c r="T41" s="50">
        <v>0.0375</v>
      </c>
      <c r="U41" s="48">
        <v>977</v>
      </c>
      <c r="V41" s="47">
        <v>147</v>
      </c>
      <c r="W41" s="48">
        <v>4.6</v>
      </c>
      <c r="X41" s="47">
        <v>1.6</v>
      </c>
      <c r="Y41" s="33">
        <v>0</v>
      </c>
      <c r="BQ41" s="85"/>
      <c r="BR41" s="85"/>
      <c r="BS41" s="85"/>
      <c r="BT41" s="85"/>
      <c r="BU41" s="85"/>
      <c r="BV41" s="85"/>
      <c r="BW41" s="85"/>
      <c r="BX41" s="85"/>
      <c r="BY41" s="85"/>
      <c r="BZ41" s="85"/>
      <c r="CA41" s="85"/>
      <c r="CB41" s="85"/>
      <c r="CC41" s="85"/>
      <c r="CD41" s="85"/>
      <c r="CE41" s="85"/>
      <c r="CF41" s="85"/>
    </row>
    <row r="42" spans="1:84" ht="12.75">
      <c r="A42" s="44" t="s">
        <v>3</v>
      </c>
      <c r="B42" s="54">
        <f aca="true" t="shared" si="7" ref="B42:Q42">AVERAGE(B32:B41)</f>
        <v>12.750000000000002</v>
      </c>
      <c r="C42" s="55">
        <f t="shared" si="7"/>
        <v>5.239999999999999</v>
      </c>
      <c r="D42" s="55">
        <f t="shared" si="7"/>
        <v>3.1700000000000004</v>
      </c>
      <c r="E42" s="55">
        <f t="shared" si="7"/>
        <v>7.51</v>
      </c>
      <c r="F42" s="56">
        <f t="shared" si="7"/>
        <v>8.486999999999998</v>
      </c>
      <c r="G42" s="54">
        <f t="shared" si="7"/>
        <v>90</v>
      </c>
      <c r="H42" s="70">
        <f t="shared" si="7"/>
        <v>56.2</v>
      </c>
      <c r="I42" s="71">
        <f t="shared" si="7"/>
        <v>77.5</v>
      </c>
      <c r="J42" s="69">
        <f t="shared" si="7"/>
        <v>30.8</v>
      </c>
      <c r="K42" s="70">
        <f t="shared" si="7"/>
        <v>24.550000000000004</v>
      </c>
      <c r="L42" s="70">
        <f t="shared" si="7"/>
        <v>6.969999999999999</v>
      </c>
      <c r="M42" s="71">
        <f t="shared" si="7"/>
        <v>4.750000000000001</v>
      </c>
      <c r="N42" s="69">
        <f t="shared" si="7"/>
        <v>1018.1300000000001</v>
      </c>
      <c r="O42" s="70">
        <f t="shared" si="7"/>
        <v>1012.25</v>
      </c>
      <c r="P42" s="71">
        <f t="shared" si="7"/>
        <v>1015.1299999999999</v>
      </c>
      <c r="Q42" s="69">
        <f t="shared" si="7"/>
        <v>7.239999999999999</v>
      </c>
      <c r="R42" s="70">
        <f>SUM(R41-R30)</f>
        <v>72.4</v>
      </c>
      <c r="S42" s="71">
        <f aca="true" t="shared" si="8" ref="S42:Y42">AVERAGE(S32:S41)</f>
        <v>3.7000000000000006</v>
      </c>
      <c r="T42" s="73">
        <f t="shared" si="8"/>
        <v>0.18513888888888888</v>
      </c>
      <c r="U42" s="69">
        <f t="shared" si="8"/>
        <v>765.3</v>
      </c>
      <c r="V42" s="71">
        <f t="shared" si="8"/>
        <v>254.6</v>
      </c>
      <c r="W42" s="69">
        <f t="shared" si="8"/>
        <v>4.610000000000001</v>
      </c>
      <c r="X42" s="71">
        <f t="shared" si="8"/>
        <v>2.12</v>
      </c>
      <c r="Y42" s="70">
        <f t="shared" si="8"/>
        <v>0</v>
      </c>
      <c r="BQ42" s="85"/>
      <c r="BR42" s="85"/>
      <c r="BS42" s="85"/>
      <c r="BT42" s="85"/>
      <c r="BU42" s="85"/>
      <c r="BV42" s="85"/>
      <c r="BW42" s="85"/>
      <c r="BX42" s="85"/>
      <c r="BY42" s="85"/>
      <c r="BZ42" s="85"/>
      <c r="CA42" s="85"/>
      <c r="CB42" s="85"/>
      <c r="CC42" s="85"/>
      <c r="CD42" s="85"/>
      <c r="CE42" s="85"/>
      <c r="CF42" s="85"/>
    </row>
    <row r="43" spans="1:84" ht="12.75">
      <c r="A43" s="62" t="s">
        <v>4</v>
      </c>
      <c r="B43" s="57">
        <f aca="true" t="shared" si="9" ref="B43:Q43">AVERAGE(B10:B19,B21:B30,B32:B41)</f>
        <v>9.963333333333331</v>
      </c>
      <c r="C43" s="58">
        <f t="shared" si="9"/>
        <v>2.306666666666667</v>
      </c>
      <c r="D43" s="58">
        <f t="shared" si="9"/>
        <v>-0.04333333333333333</v>
      </c>
      <c r="E43" s="58">
        <f t="shared" si="9"/>
        <v>7.656666666666666</v>
      </c>
      <c r="F43" s="59">
        <f t="shared" si="9"/>
        <v>5.688000000000001</v>
      </c>
      <c r="G43" s="58">
        <f t="shared" si="9"/>
        <v>90.6</v>
      </c>
      <c r="H43" s="74">
        <f t="shared" si="9"/>
        <v>57.93333333333333</v>
      </c>
      <c r="I43" s="66">
        <f t="shared" si="9"/>
        <v>78.64285714285714</v>
      </c>
      <c r="J43" s="74">
        <f t="shared" si="9"/>
        <v>30.77</v>
      </c>
      <c r="K43" s="74">
        <f t="shared" si="9"/>
        <v>23.444827586206898</v>
      </c>
      <c r="L43" s="74">
        <f t="shared" si="9"/>
        <v>7.439285714285715</v>
      </c>
      <c r="M43" s="66">
        <f t="shared" si="9"/>
        <v>5.132142857142858</v>
      </c>
      <c r="N43" s="72">
        <f t="shared" si="9"/>
        <v>1015.9399999999999</v>
      </c>
      <c r="O43" s="74">
        <f t="shared" si="9"/>
        <v>1008.8966666666664</v>
      </c>
      <c r="P43" s="66">
        <f t="shared" si="9"/>
        <v>1012.8999999999999</v>
      </c>
      <c r="Q43" s="74">
        <f t="shared" si="9"/>
        <v>4.679999999999999</v>
      </c>
      <c r="R43" s="74">
        <f>MAX(R10:R19,R21:R30,R32:R41)</f>
        <v>140.4</v>
      </c>
      <c r="S43" s="66">
        <f aca="true" t="shared" si="10" ref="S43:Y43">AVERAGE(S10:S19,S21:S30,S32:S41)</f>
        <v>3.4399999999999995</v>
      </c>
      <c r="T43" s="67">
        <f t="shared" si="10"/>
        <v>0.1440046296296296</v>
      </c>
      <c r="U43" s="72">
        <f t="shared" si="10"/>
        <v>837.8</v>
      </c>
      <c r="V43" s="74">
        <f t="shared" si="10"/>
        <v>248.60714285714286</v>
      </c>
      <c r="W43" s="72">
        <f t="shared" si="10"/>
        <v>4.776666666666666</v>
      </c>
      <c r="X43" s="66">
        <f t="shared" si="10"/>
        <v>2.028571428571429</v>
      </c>
      <c r="Y43" s="66">
        <f t="shared" si="10"/>
        <v>0.35</v>
      </c>
      <c r="BQ43" s="85"/>
      <c r="BR43" s="85"/>
      <c r="BS43" s="85"/>
      <c r="BT43" s="85"/>
      <c r="BU43" s="85"/>
      <c r="BV43" s="85"/>
      <c r="BW43" s="85"/>
      <c r="BX43" s="85"/>
      <c r="BY43" s="85"/>
      <c r="BZ43" s="85"/>
      <c r="CA43" s="85"/>
      <c r="CB43" s="85"/>
      <c r="CC43" s="85"/>
      <c r="CD43" s="85"/>
      <c r="CE43" s="85"/>
      <c r="CF43" s="85"/>
    </row>
    <row r="44" spans="8:25" ht="12.75">
      <c r="H44" s="68"/>
      <c r="I44" s="68"/>
      <c r="J44" s="68"/>
      <c r="K44" s="68"/>
      <c r="L44" s="68"/>
      <c r="M44" s="68"/>
      <c r="N44" s="68"/>
      <c r="O44" s="68"/>
      <c r="P44" s="68"/>
      <c r="Q44" s="68"/>
      <c r="R44" s="68"/>
      <c r="S44" s="68"/>
      <c r="T44" s="68"/>
      <c r="U44" s="68"/>
      <c r="V44" s="68"/>
      <c r="W44" s="68"/>
      <c r="X44" s="68"/>
      <c r="Y44" s="68"/>
    </row>
  </sheetData>
  <mergeCells count="16">
    <mergeCell ref="AK1:AZ1"/>
    <mergeCell ref="Z1:AJ1"/>
    <mergeCell ref="BA1:BP1"/>
    <mergeCell ref="BQ1:CF1"/>
    <mergeCell ref="A1:Y1"/>
    <mergeCell ref="A3:Y3"/>
    <mergeCell ref="J6:M6"/>
    <mergeCell ref="Q6:S6"/>
    <mergeCell ref="U6:V6"/>
    <mergeCell ref="W6:X6"/>
    <mergeCell ref="BQ22:CF43"/>
    <mergeCell ref="B7:B9"/>
    <mergeCell ref="C7:C9"/>
    <mergeCell ref="B6:F6"/>
    <mergeCell ref="G6:I6"/>
    <mergeCell ref="N6:P6"/>
  </mergeCells>
  <printOptions horizontalCentered="1" verticalCentered="1"/>
  <pageMargins left="0.3937007874015748" right="0.3937007874015748" top="0.7874015748031497" bottom="0.7874015748031497" header="0" footer="0"/>
  <pageSetup horizontalDpi="300" verticalDpi="300" orientation="landscape" paperSize="9" scale="74" r:id="rId2"/>
  <colBreaks count="3" manualBreakCount="3">
    <brk id="25" max="42" man="1"/>
    <brk id="36" max="42" man="1"/>
    <brk id="52"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Silas Walther</dc:creator>
  <cp:keywords/>
  <dc:description/>
  <cp:lastModifiedBy>Walther Silas</cp:lastModifiedBy>
  <cp:lastPrinted>2008-04-03T17:01:38Z</cp:lastPrinted>
  <dcterms:created xsi:type="dcterms:W3CDTF">2008-04-02T16:08:55Z</dcterms:created>
  <dcterms:modified xsi:type="dcterms:W3CDTF">2011-11-03T09:54:45Z</dcterms:modified>
  <cp:category/>
  <cp:version/>
  <cp:contentType/>
  <cp:contentStatus/>
</cp:coreProperties>
</file>