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855" windowHeight="13440" activeTab="0"/>
  </bookViews>
  <sheets>
    <sheet name="Übersicht" sheetId="1" r:id="rId1"/>
  </sheets>
  <definedNames>
    <definedName name="_xlnm.Print_Area" localSheetId="0">'Übersicht'!$A$1:$CH$43</definedName>
  </definedNames>
  <calcPr fullCalcOnLoad="1"/>
</workbook>
</file>

<file path=xl/sharedStrings.xml><?xml version="1.0" encoding="utf-8"?>
<sst xmlns="http://schemas.openxmlformats.org/spreadsheetml/2006/main" count="134" uniqueCount="113">
  <si>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</si>
  <si>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</si>
  <si>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</si>
  <si>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</si>
  <si>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</si>
  <si>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</si>
  <si>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</si>
  <si>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</si>
  <si>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</si>
  <si>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</si>
  <si>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</si>
  <si>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Wind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</si>
  <si>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</si>
  <si>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</si>
  <si>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</si>
  <si>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</si>
  <si>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</si>
  <si>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</si>
  <si>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</si>
  <si>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</si>
  <si>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</si>
  <si>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</si>
  <si>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Abweichung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</si>
  <si>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</si>
  <si>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</si>
  <si>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</si>
  <si>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</si>
  <si>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</si>
  <si>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</si>
  <si>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</si>
  <si>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</si>
  <si>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</si>
  <si>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Wind Maximum</t>
  </si>
  <si>
    <t>&gt;7 Beaufort</t>
  </si>
  <si>
    <t>Windböe Mittel</t>
  </si>
  <si>
    <t>7 Beaufort</t>
  </si>
  <si>
    <t>Wind Mittel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</si>
  <si>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</si>
  <si>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</si>
  <si>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</si>
  <si>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</si>
  <si>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</si>
  <si>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</si>
  <si>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</si>
  <si>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</si>
  <si>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</si>
  <si>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</si>
  <si>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</si>
  <si>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</si>
  <si>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</si>
  <si>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</si>
  <si>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</si>
  <si>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</si>
  <si>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</si>
  <si>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</si>
  <si>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sehr kalte Tage</t>
  </si>
  <si>
    <t>Eistage</t>
  </si>
  <si>
    <t>Frosttage</t>
  </si>
  <si>
    <t>kalte Tage</t>
  </si>
  <si>
    <t>warme 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</si>
  <si>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</si>
  <si>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</si>
  <si>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</si>
  <si>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</si>
  <si>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</si>
  <si>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Windgeschwindigkeit</t>
    </r>
    <r>
      <rPr>
        <sz val="9"/>
        <rFont val="Arial"/>
        <family val="0"/>
      </rPr>
      <t xml:space="preserve"> in km/h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</si>
  <si>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</si>
  <si>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</si>
  <si>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</si>
  <si>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r>
      <t>Solar</t>
    </r>
    <r>
      <rPr>
        <sz val="9"/>
        <rFont val="Arial"/>
        <family val="0"/>
      </rPr>
      <t xml:space="preserve"> in W/m2</t>
    </r>
  </si>
  <si>
    <r>
      <t>Schneehöhe</t>
    </r>
    <r>
      <rPr>
        <sz val="9"/>
        <rFont val="Arial"/>
        <family val="2"/>
      </rPr>
      <t xml:space="preserve"> in cm</t>
    </r>
  </si>
  <si>
    <t>Neuschnee</t>
  </si>
  <si>
    <t>18Z</t>
  </si>
  <si>
    <t>06Z</t>
  </si>
  <si>
    <t>12h</t>
  </si>
  <si>
    <t>24h</t>
  </si>
  <si>
    <t>Total</t>
  </si>
  <si>
    <t>Neuschnee 12h 18Z</t>
  </si>
  <si>
    <t>Neuschnee 24h 06Z</t>
  </si>
  <si>
    <t>Schneehöhe Total</t>
  </si>
  <si>
    <t>Monatsdiagramm Juni 2009</t>
  </si>
  <si>
    <t>Tropennächte</t>
  </si>
  <si>
    <t>189h 31min</t>
  </si>
  <si>
    <t>14 statt 14</t>
  </si>
  <si>
    <t>-8h 29min</t>
  </si>
  <si>
    <t>+/-0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</si>
  <si>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</si>
  <si>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</si>
  <si>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</si>
  <si>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</si>
  <si>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</si>
  <si>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</si>
  <si>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</si>
  <si>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</si>
  <si>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</si>
  <si>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</si>
  <si>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</si>
  <si>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</si>
  <si>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</si>
  <si>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</si>
  <si>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</si>
  <si>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</si>
  <si>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</si>
  <si>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</si>
  <si>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</si>
  <si>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-0.54 °C</t>
  </si>
  <si>
    <t>+0.4 °C</t>
  </si>
  <si>
    <t>-0.08 °C</t>
  </si>
  <si>
    <t>+7.07 %</t>
  </si>
  <si>
    <t>-0.29 km/h</t>
  </si>
  <si>
    <t>-34.6 mm</t>
  </si>
  <si>
    <t>-2.1</t>
  </si>
  <si>
    <t>-0.2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</si>
</sst>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0" fontId="3" fillId="1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1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4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7" borderId="8" xfId="0" applyFont="1" applyFill="1" applyBorder="1" applyAlignment="1">
      <alignment horizontal="center"/>
    </xf>
    <xf numFmtId="20" fontId="3" fillId="17" borderId="9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3" fillId="15" borderId="4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20" fontId="3" fillId="15" borderId="6" xfId="0" applyNumberFormat="1" applyFont="1" applyFill="1" applyBorder="1" applyAlignment="1">
      <alignment horizontal="center"/>
    </xf>
    <xf numFmtId="20" fontId="5" fillId="6" borderId="4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7" borderId="10" xfId="0" applyNumberFormat="1" applyFont="1" applyFill="1" applyBorder="1" applyAlignment="1">
      <alignment horizontal="center"/>
    </xf>
    <xf numFmtId="175" fontId="3" fillId="17" borderId="8" xfId="0" applyNumberFormat="1" applyFont="1" applyFill="1" applyBorder="1" applyAlignment="1">
      <alignment horizontal="center"/>
    </xf>
    <xf numFmtId="175" fontId="3" fillId="17" borderId="11" xfId="0" applyNumberFormat="1" applyFont="1" applyFill="1" applyBorder="1" applyAlignment="1">
      <alignment horizontal="center"/>
    </xf>
    <xf numFmtId="175" fontId="5" fillId="6" borderId="1" xfId="0" applyNumberFormat="1" applyFont="1" applyFill="1" applyBorder="1" applyAlignment="1">
      <alignment horizontal="center"/>
    </xf>
    <xf numFmtId="175" fontId="5" fillId="6" borderId="0" xfId="0" applyNumberFormat="1" applyFont="1" applyFill="1" applyBorder="1" applyAlignment="1">
      <alignment horizontal="center"/>
    </xf>
    <xf numFmtId="175" fontId="5" fillId="6" borderId="4" xfId="0" applyNumberFormat="1" applyFont="1" applyFill="1" applyBorder="1" applyAlignment="1">
      <alignment horizontal="center"/>
    </xf>
    <xf numFmtId="175" fontId="3" fillId="15" borderId="1" xfId="0" applyNumberFormat="1" applyFont="1" applyFill="1" applyBorder="1" applyAlignment="1">
      <alignment horizontal="center"/>
    </xf>
    <xf numFmtId="175" fontId="3" fillId="15" borderId="0" xfId="0" applyNumberFormat="1" applyFont="1" applyFill="1" applyBorder="1" applyAlignment="1">
      <alignment horizontal="center"/>
    </xf>
    <xf numFmtId="175" fontId="3" fillId="15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175" fontId="5" fillId="6" borderId="12" xfId="0" applyNumberFormat="1" applyFont="1" applyFill="1" applyBorder="1" applyAlignment="1">
      <alignment horizontal="center"/>
    </xf>
    <xf numFmtId="16" fontId="4" fillId="7" borderId="0" xfId="0" applyNumberFormat="1" applyFont="1" applyFill="1" applyAlignment="1">
      <alignment/>
    </xf>
    <xf numFmtId="2" fontId="3" fillId="7" borderId="0" xfId="0" applyNumberFormat="1" applyFont="1" applyFill="1" applyAlignment="1">
      <alignment/>
    </xf>
    <xf numFmtId="20" fontId="3" fillId="7" borderId="0" xfId="0" applyNumberFormat="1" applyFont="1" applyFill="1" applyAlignment="1">
      <alignment/>
    </xf>
    <xf numFmtId="175" fontId="5" fillId="4" borderId="0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center"/>
    </xf>
    <xf numFmtId="1" fontId="3" fillId="17" borderId="1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20" borderId="0" xfId="0" applyFont="1" applyFill="1" applyAlignment="1">
      <alignment/>
    </xf>
    <xf numFmtId="0" fontId="3" fillId="21" borderId="0" xfId="0" applyFont="1" applyFill="1" applyAlignment="1">
      <alignment/>
    </xf>
    <xf numFmtId="0" fontId="6" fillId="22" borderId="0" xfId="0" applyFont="1" applyFill="1" applyAlignment="1">
      <alignment/>
    </xf>
    <xf numFmtId="0" fontId="12" fillId="5" borderId="0" xfId="0" applyFont="1" applyFill="1" applyAlignment="1">
      <alignment/>
    </xf>
    <xf numFmtId="0" fontId="6" fillId="5" borderId="0" xfId="0" applyFont="1" applyFill="1" applyAlignment="1" quotePrefix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15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(Übersicht!$B$10:$B$19,Übersicht!$B$21:$B$30,Übersicht!$B$32:$B$41)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(Übersicht!$C$10:$C$19,Übersicht!$C$21:$C$30,Übersicht!$C$32:$C$41)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(Übersicht!$D$10:$D$19,Übersicht!$D$21:$D$30,Übersicht!$D$32:$D$41)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(Übersicht!$F$10:$F$19,Übersicht!$F$21:$F$30,Übersicht!$F$32:$F$41)</c:f>
              <c:numCache/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(Übersicht!$G$10:$G$19,Übersicht!$G$21:$G$30,Übersicht!$G$32:$G$41)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(Übersicht!$H$10:$H$19,Übersicht!$H$21:$H$30,Übersicht!$H$32:$H$41)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(Übersicht!$I$10:$I$19,Übersicht!$I$21:$I$30,Übersicht!$I$32:$I$41)</c:f>
              <c:numCache/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(Übersicht!$J$10:$J$19,Übersicht!$J$21:$J$30,Übersicht!$J$32:$J$41)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Wind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(Übersicht!$K$10:$K$19,Übersicht!$K$21:$K$30,Übersicht!$K$32:$K$41)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Windböe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(Übersicht!$L$10:$L$19,Übersicht!$L$21:$L$30,Übersicht!$L$32:$L$41)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Wind Mittel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(Übersicht!$M$10:$M$19,Übersicht!$M$21:$M$30,Übersicht!$M$32:$M$41)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(Übersicht!$N$10:$N$19,Übersicht!$N$21:$N$30,Übersicht!$N$32:$N$41)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(Übersicht!$O$10:$O$19,Übersicht!$O$21:$O$30,Übersicht!$O$32:$O$41)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(Übersicht!$P$10:$P$19,Übersicht!$P$21:$P$30,Übersicht!$P$32:$P$41)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(Übersicht!$Q$10:$Q$19,Übersicht!$Q$21:$Q$30,Übersicht!$Q$32:$Q$41)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(Übersicht!$R$10:$R$19,Übersicht!$R$21:$R$30,Übersicht!$R$32:$R$41)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7686525"/>
        <c:axId val="2069862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(Übersicht!$S$10:$S$19,Übersicht!$S$21:$S$30,Übersicht!$S$32:$S$41)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8628759"/>
        <c:axId val="33441104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0"/>
        <c:lblOffset val="100"/>
        <c:noMultiLvlLbl val="0"/>
      </c:catAx>
      <c:valAx>
        <c:axId val="206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At val="1"/>
        <c:crossBetween val="between"/>
        <c:dispUnits/>
      </c:valAx>
      <c:catAx>
        <c:axId val="18628759"/>
        <c:scaling>
          <c:orientation val="minMax"/>
        </c:scaling>
        <c:axPos val="b"/>
        <c:delete val="1"/>
        <c:majorTickMark val="in"/>
        <c:minorTickMark val="none"/>
        <c:tickLblPos val="nextTo"/>
        <c:crossAx val="33441104"/>
        <c:crosses val="autoZero"/>
        <c:auto val="0"/>
        <c:lblOffset val="100"/>
        <c:noMultiLvlLbl val="0"/>
      </c:catAx>
      <c:valAx>
        <c:axId val="3344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(Übersicht!$T$10:$T$19,Übersicht!$T$21:$T$30,Übersicht!$T$32:$T$41)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44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(Übersicht!$U$10:$U$19,Übersicht!$U$21:$U$30,Übersicht!$U$32:$U$41)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(Übersicht!$V$10:$V$19,Übersicht!$V$21:$V$30,Übersicht!$V$32:$V$41)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(Übersicht!$W$10:$W$19,Übersicht!$W$21:$W$30,Übersicht!$W$32:$W$41)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(Übersicht!$X$10:$X$19,Übersicht!$X$21:$X$30,Übersicht!$X$32:$X$41)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(Übersicht!$Y$10:$Y$19,Übersicht!$Y$21:$Y$30,Übersicht!$Y$32:$Y$41)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(Übersicht!$Z$10:$Z$19,Übersicht!$Z$21:$Z$30,Übersicht!$Z$32:$Z$41)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(Übersicht!$AA$10:$AA$19,Übersicht!$AA$21:$AA$30,Übersicht!$AA$32:$AA$41)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</xdr:row>
      <xdr:rowOff>9525</xdr:rowOff>
    </xdr:from>
    <xdr:to>
      <xdr:col>45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964400" y="4286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9525</xdr:colOff>
      <xdr:row>21</xdr:row>
      <xdr:rowOff>114300</xdr:rowOff>
    </xdr:from>
    <xdr:to>
      <xdr:col>45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973925" y="3609975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2</xdr:row>
      <xdr:rowOff>9525</xdr:rowOff>
    </xdr:from>
    <xdr:to>
      <xdr:col>53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6060400" y="428625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46</xdr:col>
      <xdr:colOff>0</xdr:colOff>
      <xdr:row>21</xdr:row>
      <xdr:rowOff>114300</xdr:rowOff>
    </xdr:from>
    <xdr:to>
      <xdr:col>53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6060400" y="36099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54</xdr:col>
      <xdr:colOff>0</xdr:colOff>
      <xdr:row>2</xdr:row>
      <xdr:rowOff>9525</xdr:rowOff>
    </xdr:from>
    <xdr:to>
      <xdr:col>61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2156400" y="42862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0</xdr:colOff>
      <xdr:row>21</xdr:row>
      <xdr:rowOff>114300</xdr:rowOff>
    </xdr:from>
    <xdr:to>
      <xdr:col>61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2156400" y="3609975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0</xdr:colOff>
      <xdr:row>2</xdr:row>
      <xdr:rowOff>9525</xdr:rowOff>
    </xdr:from>
    <xdr:to>
      <xdr:col>69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8252400" y="428625"/>
        <a:ext cx="58864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0</xdr:colOff>
      <xdr:row>21</xdr:row>
      <xdr:rowOff>114300</xdr:rowOff>
    </xdr:from>
    <xdr:to>
      <xdr:col>69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8252400" y="3609975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70</xdr:col>
      <xdr:colOff>9525</xdr:colOff>
      <xdr:row>2</xdr:row>
      <xdr:rowOff>9525</xdr:rowOff>
    </xdr:from>
    <xdr:to>
      <xdr:col>85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4357925" y="428625"/>
        <a:ext cx="12163425" cy="2962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3"/>
  <sheetViews>
    <sheetView tabSelected="1" zoomScaleSheetLayoutView="100" workbookViewId="0" topLeftCell="U1">
      <selection activeCell="AL14" sqref="AL14"/>
    </sheetView>
  </sheetViews>
  <sheetFormatPr defaultColWidth="11.421875" defaultRowHeight="12.75"/>
  <cols>
    <col min="1" max="1" width="9.7109375" style="0" customWidth="1"/>
    <col min="2" max="13" width="6.00390625" style="0" customWidth="1"/>
    <col min="14" max="16" width="6.140625" style="0" customWidth="1"/>
    <col min="17" max="19" width="6.00390625" style="0" customWidth="1"/>
    <col min="20" max="20" width="12.00390625" style="0" customWidth="1"/>
    <col min="21" max="27" width="6.00390625" style="0" customWidth="1"/>
    <col min="30" max="30" width="12.7109375" style="0" customWidth="1"/>
    <col min="36" max="36" width="11.7109375" style="0" customWidth="1"/>
  </cols>
  <sheetData>
    <row r="1" spans="1:86" ht="20.2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0">
        <v>39965</v>
      </c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0">
        <v>39965</v>
      </c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2">
        <v>39965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0">
        <v>39965</v>
      </c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</row>
    <row r="2" spans="1:27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2.75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38" ht="12.75">
      <c r="A6" s="44"/>
      <c r="B6" s="86" t="s">
        <v>63</v>
      </c>
      <c r="C6" s="87"/>
      <c r="D6" s="87"/>
      <c r="E6" s="87"/>
      <c r="F6" s="88"/>
      <c r="G6" s="86" t="s">
        <v>64</v>
      </c>
      <c r="H6" s="87"/>
      <c r="I6" s="88"/>
      <c r="J6" s="86" t="s">
        <v>65</v>
      </c>
      <c r="K6" s="87"/>
      <c r="L6" s="87"/>
      <c r="M6" s="88"/>
      <c r="N6" s="86" t="s">
        <v>66</v>
      </c>
      <c r="O6" s="87"/>
      <c r="P6" s="88"/>
      <c r="Q6" s="86" t="s">
        <v>67</v>
      </c>
      <c r="R6" s="87"/>
      <c r="S6" s="88"/>
      <c r="T6" s="61" t="s">
        <v>68</v>
      </c>
      <c r="U6" s="86" t="s">
        <v>69</v>
      </c>
      <c r="V6" s="88"/>
      <c r="W6" s="86" t="s">
        <v>13</v>
      </c>
      <c r="X6" s="88"/>
      <c r="Y6" s="86" t="s">
        <v>70</v>
      </c>
      <c r="Z6" s="89"/>
      <c r="AA6" s="89"/>
      <c r="AB6" s="1"/>
      <c r="AC6" s="1"/>
      <c r="AD6" s="64" t="s">
        <v>16</v>
      </c>
      <c r="AE6" s="3" t="s">
        <v>17</v>
      </c>
      <c r="AF6" s="4" t="s">
        <v>18</v>
      </c>
      <c r="AG6" s="5" t="s">
        <v>19</v>
      </c>
      <c r="AH6" s="77" t="s">
        <v>20</v>
      </c>
      <c r="AI6" s="6"/>
      <c r="AJ6" s="7" t="s">
        <v>21</v>
      </c>
      <c r="AK6" s="8"/>
      <c r="AL6" s="77" t="s">
        <v>22</v>
      </c>
    </row>
    <row r="7" spans="1:38" ht="12.75">
      <c r="A7" s="44"/>
      <c r="B7" s="90" t="s">
        <v>6</v>
      </c>
      <c r="C7" s="92" t="s">
        <v>7</v>
      </c>
      <c r="D7" s="31" t="s">
        <v>14</v>
      </c>
      <c r="E7" s="31"/>
      <c r="F7" s="34"/>
      <c r="G7" s="29"/>
      <c r="H7" s="31"/>
      <c r="I7" s="34"/>
      <c r="J7" s="29"/>
      <c r="K7" s="31"/>
      <c r="L7" s="31"/>
      <c r="M7" s="34"/>
      <c r="N7" s="29"/>
      <c r="O7" s="31"/>
      <c r="P7" s="34"/>
      <c r="Q7" s="29"/>
      <c r="R7" s="31"/>
      <c r="S7" s="34"/>
      <c r="T7" s="37"/>
      <c r="U7" s="29"/>
      <c r="V7" s="34"/>
      <c r="W7" s="29"/>
      <c r="X7" s="34"/>
      <c r="Y7" s="90" t="s">
        <v>71</v>
      </c>
      <c r="Z7" s="92"/>
      <c r="AA7" s="31"/>
      <c r="AB7" s="1" t="s">
        <v>23</v>
      </c>
      <c r="AC7" s="1"/>
      <c r="AD7" s="65">
        <f>AVERAGE(B10:B19,B21:B30,B32:B41)</f>
        <v>19.860000000000007</v>
      </c>
      <c r="AE7" s="9">
        <f>MAX(B10:B19,B21:B30,B32:B41)</f>
        <v>26.1</v>
      </c>
      <c r="AF7" s="10">
        <f>MIN(B10:B19,B21:B30,B32:B41)</f>
        <v>11.1</v>
      </c>
      <c r="AG7" s="1"/>
      <c r="AH7" s="78" t="s">
        <v>105</v>
      </c>
      <c r="AI7" s="27" t="s">
        <v>55</v>
      </c>
      <c r="AJ7" s="71" t="s">
        <v>86</v>
      </c>
      <c r="AK7" s="71">
        <f>COUNTIF($C$10:$C$19,"&lt;=-10")+COUNTIF($C$21:$C$30,"&lt;=-10")+COUNTIF($C$32:$C$41,"&lt;=-10")</f>
        <v>0</v>
      </c>
      <c r="AL7" s="79"/>
    </row>
    <row r="8" spans="1:38" ht="12.75">
      <c r="A8" s="44"/>
      <c r="B8" s="90"/>
      <c r="C8" s="92"/>
      <c r="D8" s="31" t="s">
        <v>15</v>
      </c>
      <c r="E8" s="31" t="s">
        <v>8</v>
      </c>
      <c r="F8" s="34"/>
      <c r="G8" s="29"/>
      <c r="H8" s="31"/>
      <c r="I8" s="34"/>
      <c r="J8" s="29" t="s">
        <v>10</v>
      </c>
      <c r="K8" s="31" t="s">
        <v>11</v>
      </c>
      <c r="L8" s="31" t="s">
        <v>10</v>
      </c>
      <c r="M8" s="34" t="s">
        <v>11</v>
      </c>
      <c r="N8" s="29"/>
      <c r="O8" s="31"/>
      <c r="P8" s="34"/>
      <c r="Q8" s="29"/>
      <c r="R8" s="31"/>
      <c r="S8" s="34" t="s">
        <v>12</v>
      </c>
      <c r="T8" s="37"/>
      <c r="U8" s="29"/>
      <c r="V8" s="34"/>
      <c r="W8" s="29"/>
      <c r="X8" s="34"/>
      <c r="Y8" s="29" t="s">
        <v>72</v>
      </c>
      <c r="Z8" s="31" t="s">
        <v>73</v>
      </c>
      <c r="AA8" s="31"/>
      <c r="AB8" s="1" t="s">
        <v>24</v>
      </c>
      <c r="AC8" s="1"/>
      <c r="AD8" s="65">
        <f>AVERAGE(C10:C19,C21:C30,C32:C41)</f>
        <v>10.500000000000002</v>
      </c>
      <c r="AE8" s="9">
        <f>MAX(C10:C19,C21:C30,C32:C41)</f>
        <v>15.8</v>
      </c>
      <c r="AF8" s="10">
        <f>MIN(C10:C19,C21:C30,C32:C41)</f>
        <v>6.8</v>
      </c>
      <c r="AG8" s="1"/>
      <c r="AH8" s="78" t="s">
        <v>106</v>
      </c>
      <c r="AI8" s="27" t="s">
        <v>56</v>
      </c>
      <c r="AJ8" s="10" t="s">
        <v>87</v>
      </c>
      <c r="AK8" s="10">
        <f>COUNTIF($B$10:$B$19,"&lt;=0")+COUNTIF($B$21:$B$30,"&lt;=0")+COUNTIF($B$32:$B$41,"&lt;=0")</f>
        <v>0</v>
      </c>
      <c r="AL8" s="78" t="s">
        <v>85</v>
      </c>
    </row>
    <row r="9" spans="1:38" ht="12.75">
      <c r="A9" s="33"/>
      <c r="B9" s="91"/>
      <c r="C9" s="93"/>
      <c r="D9" s="32" t="s">
        <v>7</v>
      </c>
      <c r="E9" s="32" t="s">
        <v>9</v>
      </c>
      <c r="F9" s="36" t="s">
        <v>5</v>
      </c>
      <c r="G9" s="35" t="s">
        <v>6</v>
      </c>
      <c r="H9" s="32" t="s">
        <v>7</v>
      </c>
      <c r="I9" s="36" t="s">
        <v>5</v>
      </c>
      <c r="J9" s="35" t="s">
        <v>6</v>
      </c>
      <c r="K9" s="32" t="s">
        <v>6</v>
      </c>
      <c r="L9" s="32" t="s">
        <v>5</v>
      </c>
      <c r="M9" s="36" t="s">
        <v>5</v>
      </c>
      <c r="N9" s="35" t="s">
        <v>6</v>
      </c>
      <c r="O9" s="32" t="s">
        <v>7</v>
      </c>
      <c r="P9" s="36" t="s">
        <v>5</v>
      </c>
      <c r="Q9" s="35" t="s">
        <v>0</v>
      </c>
      <c r="R9" s="32" t="s">
        <v>4</v>
      </c>
      <c r="S9" s="36" t="s">
        <v>6</v>
      </c>
      <c r="T9" s="38" t="s">
        <v>0</v>
      </c>
      <c r="U9" s="35" t="s">
        <v>6</v>
      </c>
      <c r="V9" s="36" t="s">
        <v>5</v>
      </c>
      <c r="W9" s="35" t="s">
        <v>6</v>
      </c>
      <c r="X9" s="36" t="s">
        <v>5</v>
      </c>
      <c r="Y9" s="32" t="s">
        <v>74</v>
      </c>
      <c r="Z9" s="32" t="s">
        <v>75</v>
      </c>
      <c r="AA9" s="32" t="s">
        <v>76</v>
      </c>
      <c r="AB9" s="1" t="s">
        <v>25</v>
      </c>
      <c r="AC9" s="1"/>
      <c r="AD9" s="65">
        <f>AVERAGE(D10:D19,D21:D30,D32:D41)</f>
        <v>9.693333333333335</v>
      </c>
      <c r="AE9" s="9">
        <f>MAX(D10:D19,D21:D30,D32:D41)</f>
        <v>15.8</v>
      </c>
      <c r="AF9" s="10">
        <f>MIN(D10:D19,D21:D30,D32:D41)</f>
        <v>6</v>
      </c>
      <c r="AG9" s="1"/>
      <c r="AH9" s="79"/>
      <c r="AI9" s="27" t="s">
        <v>57</v>
      </c>
      <c r="AJ9" s="11" t="s">
        <v>88</v>
      </c>
      <c r="AK9" s="11">
        <f>COUNTIF($C$10:$C$19,"&lt;0")+COUNTIF($C$21:$C$30,"&lt;0")+COUNTIF($C$32:$C$41,"&lt;0")</f>
        <v>0</v>
      </c>
      <c r="AL9" s="78" t="s">
        <v>85</v>
      </c>
    </row>
    <row r="10" spans="1:38" ht="12.75">
      <c r="A10" s="34">
        <v>1</v>
      </c>
      <c r="B10" s="45">
        <v>18.1</v>
      </c>
      <c r="C10" s="46">
        <v>6.8</v>
      </c>
      <c r="D10" s="46">
        <v>6</v>
      </c>
      <c r="E10" s="46">
        <f aca="true" t="shared" si="0" ref="E10:E19">SUM(B10-C10)</f>
        <v>11.3</v>
      </c>
      <c r="F10" s="44">
        <v>12.72</v>
      </c>
      <c r="G10" s="45">
        <v>86</v>
      </c>
      <c r="H10" s="46">
        <v>52</v>
      </c>
      <c r="I10" s="44">
        <v>72</v>
      </c>
      <c r="J10" s="45">
        <v>40</v>
      </c>
      <c r="K10" s="46">
        <v>28</v>
      </c>
      <c r="L10" s="46">
        <v>13.7</v>
      </c>
      <c r="M10" s="44">
        <v>9.4</v>
      </c>
      <c r="N10" s="58">
        <v>1017.1</v>
      </c>
      <c r="O10" s="59">
        <v>1014.7</v>
      </c>
      <c r="P10" s="60">
        <v>1015.6</v>
      </c>
      <c r="Q10" s="45">
        <v>0</v>
      </c>
      <c r="R10" s="46">
        <v>0</v>
      </c>
      <c r="S10" s="44">
        <v>0</v>
      </c>
      <c r="T10" s="47">
        <v>0.31666666666666665</v>
      </c>
      <c r="U10" s="45">
        <v>1107</v>
      </c>
      <c r="V10" s="44">
        <v>440</v>
      </c>
      <c r="W10" s="45">
        <v>7.4</v>
      </c>
      <c r="X10" s="44">
        <v>3.7</v>
      </c>
      <c r="Y10" s="46">
        <v>0</v>
      </c>
      <c r="Z10" s="46">
        <v>0</v>
      </c>
      <c r="AA10" s="30">
        <v>0</v>
      </c>
      <c r="AB10" s="1" t="s">
        <v>26</v>
      </c>
      <c r="AC10" s="1"/>
      <c r="AD10" s="65">
        <f>AVERAGE(F10:F19,F21:F30,F32:F41)</f>
        <v>14.82466666666667</v>
      </c>
      <c r="AE10" s="9">
        <f>MAX(F10:F19,F21:F30,F32:F41)</f>
        <v>20.75</v>
      </c>
      <c r="AF10" s="10">
        <f>MIN(F10:F19,F21:F30,F32:F41)</f>
        <v>8.9</v>
      </c>
      <c r="AG10" s="1"/>
      <c r="AH10" s="78" t="s">
        <v>107</v>
      </c>
      <c r="AI10" s="27" t="s">
        <v>58</v>
      </c>
      <c r="AJ10" s="12" t="s">
        <v>89</v>
      </c>
      <c r="AK10" s="12">
        <f>COUNTIF($B$10:$B$19,"&lt;10")+COUNTIF($B$21:$B$30,"&lt;10")+COUNTIF($B$32:$B$41,"&lt;10")</f>
        <v>0</v>
      </c>
      <c r="AL10" s="79"/>
    </row>
    <row r="11" spans="1:38" ht="12.75">
      <c r="A11" s="34">
        <v>2</v>
      </c>
      <c r="B11" s="45">
        <v>20.2</v>
      </c>
      <c r="C11" s="46">
        <v>9</v>
      </c>
      <c r="D11" s="46">
        <v>8</v>
      </c>
      <c r="E11" s="46">
        <f t="shared" si="0"/>
        <v>11.2</v>
      </c>
      <c r="F11" s="44">
        <v>15.1</v>
      </c>
      <c r="G11" s="45">
        <v>91</v>
      </c>
      <c r="H11" s="46">
        <v>44</v>
      </c>
      <c r="I11" s="44">
        <v>86</v>
      </c>
      <c r="J11" s="45">
        <v>42</v>
      </c>
      <c r="K11" s="46">
        <v>25.9</v>
      </c>
      <c r="L11" s="46">
        <v>13.8</v>
      </c>
      <c r="M11" s="44">
        <v>9.4</v>
      </c>
      <c r="N11" s="58">
        <v>1016.3</v>
      </c>
      <c r="O11" s="59">
        <v>1014.9</v>
      </c>
      <c r="P11" s="60">
        <v>1015.5</v>
      </c>
      <c r="Q11" s="45">
        <v>0</v>
      </c>
      <c r="R11" s="46">
        <v>0</v>
      </c>
      <c r="S11" s="44">
        <v>0</v>
      </c>
      <c r="T11" s="47">
        <v>0.46875</v>
      </c>
      <c r="U11" s="45">
        <v>1083</v>
      </c>
      <c r="V11" s="44">
        <v>528</v>
      </c>
      <c r="W11" s="45">
        <v>7.2</v>
      </c>
      <c r="X11" s="44">
        <v>3.9</v>
      </c>
      <c r="Y11" s="46">
        <v>0</v>
      </c>
      <c r="Z11" s="46">
        <v>0</v>
      </c>
      <c r="AA11" s="30">
        <v>0</v>
      </c>
      <c r="AB11" s="1"/>
      <c r="AC11" s="1"/>
      <c r="AD11" s="65"/>
      <c r="AE11" s="9"/>
      <c r="AF11" s="10"/>
      <c r="AG11" s="1"/>
      <c r="AH11" s="79"/>
      <c r="AI11" s="27" t="s">
        <v>59</v>
      </c>
      <c r="AJ11" s="13" t="s">
        <v>90</v>
      </c>
      <c r="AK11" s="13">
        <f>COUNTIF($B$10:$B$19,"&gt;=20")+COUNTIF($B$21:$B$30,"&gt;=20")+COUNTIF($B$32:$B$41,"&gt;=20")</f>
        <v>12</v>
      </c>
      <c r="AL11" s="79"/>
    </row>
    <row r="12" spans="1:38" ht="12.75">
      <c r="A12" s="34">
        <v>3</v>
      </c>
      <c r="B12" s="45">
        <v>20.9</v>
      </c>
      <c r="C12" s="46">
        <v>10</v>
      </c>
      <c r="D12" s="46">
        <v>10</v>
      </c>
      <c r="E12" s="46">
        <f t="shared" si="0"/>
        <v>10.899999999999999</v>
      </c>
      <c r="F12" s="44">
        <v>15.58</v>
      </c>
      <c r="G12" s="45">
        <v>86</v>
      </c>
      <c r="H12" s="46">
        <v>44</v>
      </c>
      <c r="I12" s="44">
        <v>66</v>
      </c>
      <c r="J12" s="45">
        <v>29</v>
      </c>
      <c r="K12" s="46">
        <v>19.6</v>
      </c>
      <c r="L12" s="46">
        <v>6.5</v>
      </c>
      <c r="M12" s="44">
        <v>4.1</v>
      </c>
      <c r="N12" s="58">
        <v>1016.3</v>
      </c>
      <c r="O12" s="59">
        <v>1012.2</v>
      </c>
      <c r="P12" s="60">
        <v>1014</v>
      </c>
      <c r="Q12" s="45">
        <v>0</v>
      </c>
      <c r="R12" s="46">
        <v>0</v>
      </c>
      <c r="S12" s="44">
        <v>0</v>
      </c>
      <c r="T12" s="47">
        <v>0.45625</v>
      </c>
      <c r="U12" s="45">
        <v>1058</v>
      </c>
      <c r="V12" s="44">
        <v>507</v>
      </c>
      <c r="W12" s="45">
        <v>7.7</v>
      </c>
      <c r="X12" s="44">
        <v>4.1</v>
      </c>
      <c r="Y12" s="46">
        <v>0</v>
      </c>
      <c r="Z12" s="46">
        <v>0</v>
      </c>
      <c r="AA12" s="30">
        <v>0</v>
      </c>
      <c r="AB12" s="1" t="s">
        <v>27</v>
      </c>
      <c r="AC12" s="1"/>
      <c r="AD12" s="65">
        <f>AVERAGE(G10:G19,G21:G30,G32:G41)</f>
        <v>92.43333333333334</v>
      </c>
      <c r="AE12" s="9">
        <f>MAX(G10:G19,G21:G30,G32:G41)</f>
        <v>97</v>
      </c>
      <c r="AF12" s="10">
        <f>MIN(G10:G19,G21:G30,G32:G41)</f>
        <v>79</v>
      </c>
      <c r="AG12" s="1"/>
      <c r="AH12" s="79"/>
      <c r="AI12" s="27" t="s">
        <v>60</v>
      </c>
      <c r="AJ12" s="14" t="s">
        <v>91</v>
      </c>
      <c r="AK12" s="14">
        <f>COUNTIF($B$10:$B$19,"&gt;=25")+COUNTIF($B$21:$B$30,"&gt;=25")+COUNTIF($B$32:$B$41,"&gt;=25")</f>
        <v>3</v>
      </c>
      <c r="AL12" s="78" t="s">
        <v>111</v>
      </c>
    </row>
    <row r="13" spans="1:38" ht="12.75">
      <c r="A13" s="34">
        <v>4</v>
      </c>
      <c r="B13" s="45">
        <v>19.2</v>
      </c>
      <c r="C13" s="46">
        <v>10.4</v>
      </c>
      <c r="D13" s="46">
        <v>10.4</v>
      </c>
      <c r="E13" s="46">
        <f t="shared" si="0"/>
        <v>8.799999999999999</v>
      </c>
      <c r="F13" s="44">
        <v>14.25</v>
      </c>
      <c r="G13" s="45">
        <v>79</v>
      </c>
      <c r="H13" s="46">
        <v>34</v>
      </c>
      <c r="I13" s="44">
        <v>60</v>
      </c>
      <c r="J13" s="45">
        <v>34</v>
      </c>
      <c r="K13" s="46">
        <v>24.6</v>
      </c>
      <c r="L13" s="46">
        <v>7.9</v>
      </c>
      <c r="M13" s="44">
        <v>4.8</v>
      </c>
      <c r="N13" s="58">
        <v>1013.1</v>
      </c>
      <c r="O13" s="59">
        <v>1010.4</v>
      </c>
      <c r="P13" s="60">
        <v>1011.9</v>
      </c>
      <c r="Q13" s="45">
        <v>0</v>
      </c>
      <c r="R13" s="46">
        <v>0</v>
      </c>
      <c r="S13" s="44">
        <v>0</v>
      </c>
      <c r="T13" s="47">
        <v>0.4395833333333334</v>
      </c>
      <c r="U13" s="45">
        <v>969</v>
      </c>
      <c r="V13" s="44">
        <v>509</v>
      </c>
      <c r="W13" s="45">
        <v>7.5</v>
      </c>
      <c r="X13" s="44">
        <v>4.2</v>
      </c>
      <c r="Y13" s="46">
        <v>0</v>
      </c>
      <c r="Z13" s="46">
        <v>0</v>
      </c>
      <c r="AA13" s="30">
        <v>0</v>
      </c>
      <c r="AB13" s="1" t="s">
        <v>28</v>
      </c>
      <c r="AC13" s="1"/>
      <c r="AD13" s="65">
        <f>AVERAGE(H10:H19,H21:H30,H32:H41)</f>
        <v>56.9</v>
      </c>
      <c r="AE13" s="15">
        <f>MAX(H10:H19,H21:H30,H32:H41)</f>
        <v>84</v>
      </c>
      <c r="AF13" s="16">
        <f>MIN(H10:H19,H21:H30,H32:H41)</f>
        <v>34</v>
      </c>
      <c r="AG13" s="1"/>
      <c r="AH13" s="79"/>
      <c r="AI13" s="27" t="s">
        <v>61</v>
      </c>
      <c r="AJ13" s="17" t="s">
        <v>92</v>
      </c>
      <c r="AK13" s="17">
        <f>COUNTIF($B$10:$B$19,"&gt;=30")+COUNTIF($B$21:$B$30,"&gt;=30")+COUNTIF($B$32:$B$41,"&gt;=30")</f>
        <v>0</v>
      </c>
      <c r="AL13" s="78" t="s">
        <v>112</v>
      </c>
    </row>
    <row r="14" spans="1:38" ht="12.75">
      <c r="A14" s="34">
        <v>5</v>
      </c>
      <c r="B14" s="45">
        <v>19.5</v>
      </c>
      <c r="C14" s="46">
        <v>7.6</v>
      </c>
      <c r="D14" s="46">
        <v>7</v>
      </c>
      <c r="E14" s="46">
        <f t="shared" si="0"/>
        <v>11.9</v>
      </c>
      <c r="F14" s="44">
        <v>13.94</v>
      </c>
      <c r="G14" s="45">
        <v>89</v>
      </c>
      <c r="H14" s="46">
        <v>50</v>
      </c>
      <c r="I14" s="44">
        <v>69</v>
      </c>
      <c r="J14" s="45">
        <v>24</v>
      </c>
      <c r="K14" s="46">
        <v>19.3</v>
      </c>
      <c r="L14" s="46">
        <v>4.7</v>
      </c>
      <c r="M14" s="44">
        <v>2.9</v>
      </c>
      <c r="N14" s="58">
        <v>1010.9</v>
      </c>
      <c r="O14" s="59">
        <v>1000.8</v>
      </c>
      <c r="P14" s="60">
        <v>1006.7</v>
      </c>
      <c r="Q14" s="45">
        <v>0.8</v>
      </c>
      <c r="R14" s="46">
        <v>0.8</v>
      </c>
      <c r="S14" s="44">
        <v>5.2</v>
      </c>
      <c r="T14" s="47">
        <v>0.29097222222222224</v>
      </c>
      <c r="U14" s="45">
        <v>1007</v>
      </c>
      <c r="V14" s="44">
        <v>388</v>
      </c>
      <c r="W14" s="45">
        <v>7.6</v>
      </c>
      <c r="X14" s="44">
        <v>3.6</v>
      </c>
      <c r="Y14" s="46">
        <v>0</v>
      </c>
      <c r="Z14" s="46">
        <v>0</v>
      </c>
      <c r="AA14" s="30">
        <v>0</v>
      </c>
      <c r="AB14" s="1" t="s">
        <v>29</v>
      </c>
      <c r="AC14" s="1"/>
      <c r="AD14" s="65">
        <f>AVERAGE(I10:I19,I21:I30,I32:I41)</f>
        <v>78.76666666666667</v>
      </c>
      <c r="AE14" s="15">
        <f>MAX(I10:I19,I21:I30,I32:I41)</f>
        <v>93</v>
      </c>
      <c r="AF14" s="16">
        <f>MIN(I10:I19,I21:I30,I32:I41)</f>
        <v>60</v>
      </c>
      <c r="AG14" s="1"/>
      <c r="AH14" s="78" t="s">
        <v>108</v>
      </c>
      <c r="AI14" s="27" t="s">
        <v>81</v>
      </c>
      <c r="AJ14" s="18" t="s">
        <v>93</v>
      </c>
      <c r="AK14" s="18">
        <f>COUNTIF($C$10:$C$19,"&gt;=20")+COUNTIF($C$21:$C$30,"&gt;=20")+COUNTIF($C$32:$C$41,"&gt;=20")</f>
        <v>0</v>
      </c>
      <c r="AL14" s="19"/>
    </row>
    <row r="15" spans="1:38" ht="12.75">
      <c r="A15" s="34">
        <v>6</v>
      </c>
      <c r="B15" s="45">
        <v>18.6</v>
      </c>
      <c r="C15" s="46">
        <v>10.6</v>
      </c>
      <c r="D15" s="46">
        <v>7</v>
      </c>
      <c r="E15" s="46">
        <f t="shared" si="0"/>
        <v>8.000000000000002</v>
      </c>
      <c r="F15" s="44">
        <v>12.65</v>
      </c>
      <c r="G15" s="45">
        <v>96</v>
      </c>
      <c r="H15" s="46">
        <v>56</v>
      </c>
      <c r="I15" s="44">
        <v>84</v>
      </c>
      <c r="J15" s="45">
        <v>56</v>
      </c>
      <c r="K15" s="46">
        <v>44.5</v>
      </c>
      <c r="L15" s="46">
        <v>17.9</v>
      </c>
      <c r="M15" s="44">
        <v>12.4</v>
      </c>
      <c r="N15" s="58">
        <v>1002.7</v>
      </c>
      <c r="O15" s="59">
        <v>997.4</v>
      </c>
      <c r="P15" s="60">
        <v>999.2</v>
      </c>
      <c r="Q15" s="45">
        <v>8</v>
      </c>
      <c r="R15" s="46">
        <v>8.8</v>
      </c>
      <c r="S15" s="44">
        <v>16.6</v>
      </c>
      <c r="T15" s="47">
        <v>0.09375</v>
      </c>
      <c r="U15" s="45">
        <v>1146</v>
      </c>
      <c r="V15" s="44">
        <v>239</v>
      </c>
      <c r="W15" s="45">
        <v>8.1</v>
      </c>
      <c r="X15" s="44">
        <v>2.1</v>
      </c>
      <c r="Y15" s="46">
        <v>0</v>
      </c>
      <c r="Z15" s="46">
        <v>0</v>
      </c>
      <c r="AA15" s="30">
        <v>0</v>
      </c>
      <c r="AB15" s="1"/>
      <c r="AC15" s="1"/>
      <c r="AD15" s="65"/>
      <c r="AE15" s="9"/>
      <c r="AF15" s="10"/>
      <c r="AG15" s="1"/>
      <c r="AH15" s="79"/>
      <c r="AI15" s="1"/>
      <c r="AJ15" s="1"/>
      <c r="AK15" s="1"/>
      <c r="AL15" s="19"/>
    </row>
    <row r="16" spans="1:38" ht="12.75">
      <c r="A16" s="34">
        <v>7</v>
      </c>
      <c r="B16" s="45">
        <v>17.6</v>
      </c>
      <c r="C16" s="46">
        <v>7.9</v>
      </c>
      <c r="D16" s="46">
        <v>7</v>
      </c>
      <c r="E16" s="46">
        <f t="shared" si="0"/>
        <v>9.700000000000001</v>
      </c>
      <c r="F16" s="44">
        <v>12.56</v>
      </c>
      <c r="G16" s="45">
        <v>95</v>
      </c>
      <c r="H16" s="46">
        <v>59</v>
      </c>
      <c r="I16" s="44">
        <v>78</v>
      </c>
      <c r="J16" s="45">
        <v>56</v>
      </c>
      <c r="K16" s="46">
        <v>41.4</v>
      </c>
      <c r="L16" s="46">
        <v>16.2</v>
      </c>
      <c r="M16" s="44">
        <v>10.9</v>
      </c>
      <c r="N16" s="58">
        <v>1010.4</v>
      </c>
      <c r="O16" s="59">
        <v>1002.7</v>
      </c>
      <c r="P16" s="60">
        <v>1006.2</v>
      </c>
      <c r="Q16" s="45">
        <v>0.8</v>
      </c>
      <c r="R16" s="46">
        <v>9.6</v>
      </c>
      <c r="S16" s="44">
        <v>1.8</v>
      </c>
      <c r="T16" s="47">
        <v>0.25069444444444444</v>
      </c>
      <c r="U16" s="45">
        <v>1171</v>
      </c>
      <c r="V16" s="44">
        <v>372</v>
      </c>
      <c r="W16" s="45">
        <v>8.3</v>
      </c>
      <c r="X16" s="44">
        <v>3.2</v>
      </c>
      <c r="Y16" s="46">
        <v>0</v>
      </c>
      <c r="Z16" s="46">
        <v>0</v>
      </c>
      <c r="AA16" s="30">
        <v>0</v>
      </c>
      <c r="AB16" s="1" t="s">
        <v>30</v>
      </c>
      <c r="AC16" s="1"/>
      <c r="AD16" s="65">
        <f>AVERAGE(J10:J19,J21:J30,J32:J41)</f>
        <v>32.666666666666664</v>
      </c>
      <c r="AE16" s="9">
        <f>MAX(J10:J19,J21:J30,J32:J41)</f>
        <v>58</v>
      </c>
      <c r="AF16" s="10">
        <f>MIN(J10:J19,J21:J30,J32:J41)</f>
        <v>18</v>
      </c>
      <c r="AG16" s="1"/>
      <c r="AH16" s="79"/>
      <c r="AI16" s="1"/>
      <c r="AJ16" s="7" t="s">
        <v>31</v>
      </c>
      <c r="AK16" s="7"/>
      <c r="AL16" s="19"/>
    </row>
    <row r="17" spans="1:38" ht="12.75">
      <c r="A17" s="34">
        <v>8</v>
      </c>
      <c r="B17" s="45">
        <v>18.4</v>
      </c>
      <c r="C17" s="46">
        <v>9</v>
      </c>
      <c r="D17" s="46">
        <v>9</v>
      </c>
      <c r="E17" s="46">
        <f t="shared" si="0"/>
        <v>9.399999999999999</v>
      </c>
      <c r="F17" s="44">
        <v>13.5</v>
      </c>
      <c r="G17" s="45">
        <v>95</v>
      </c>
      <c r="H17" s="46">
        <v>55</v>
      </c>
      <c r="I17" s="44">
        <v>77</v>
      </c>
      <c r="J17" s="45">
        <v>18</v>
      </c>
      <c r="K17" s="46">
        <v>14.5</v>
      </c>
      <c r="L17" s="46">
        <v>4.5</v>
      </c>
      <c r="M17" s="44">
        <v>2.7</v>
      </c>
      <c r="N17" s="58">
        <v>1010.5</v>
      </c>
      <c r="O17" s="59">
        <v>1007.7</v>
      </c>
      <c r="P17" s="60">
        <v>1009.2</v>
      </c>
      <c r="Q17" s="45">
        <v>4</v>
      </c>
      <c r="R17" s="46">
        <v>13.6</v>
      </c>
      <c r="S17" s="44">
        <v>37.4</v>
      </c>
      <c r="T17" s="47">
        <v>0.22916666666666666</v>
      </c>
      <c r="U17" s="45">
        <v>817</v>
      </c>
      <c r="V17" s="44">
        <v>299</v>
      </c>
      <c r="W17" s="45">
        <v>9.3</v>
      </c>
      <c r="X17" s="44">
        <v>3.1</v>
      </c>
      <c r="Y17" s="46">
        <v>0</v>
      </c>
      <c r="Z17" s="46">
        <v>0</v>
      </c>
      <c r="AA17" s="30">
        <v>0</v>
      </c>
      <c r="AB17" s="1" t="s">
        <v>32</v>
      </c>
      <c r="AC17" s="1"/>
      <c r="AD17" s="65">
        <f>AVERAGE(K10:K19,K21:K30,K32:K41)</f>
        <v>24.00333333333333</v>
      </c>
      <c r="AE17" s="9">
        <f>MAX(K10:K19,K21:K30,K32:K41)</f>
        <v>44.5</v>
      </c>
      <c r="AF17" s="10">
        <f>MIN(K10:K19,K21:K30,K32:K41)</f>
        <v>12</v>
      </c>
      <c r="AG17" s="1"/>
      <c r="AH17" s="79"/>
      <c r="AI17" s="1"/>
      <c r="AJ17" s="18" t="s">
        <v>33</v>
      </c>
      <c r="AK17" s="18">
        <f>COUNTIF(J10:J19,"&gt;=61.8")+COUNTIF(J21:J30,"&gt;=61.8")+COUNTIF(J32:J41,"&gt;=61.8")</f>
        <v>0</v>
      </c>
      <c r="AL17" s="1"/>
    </row>
    <row r="18" spans="1:38" ht="12.75">
      <c r="A18" s="34">
        <v>9</v>
      </c>
      <c r="B18" s="45">
        <v>19.3</v>
      </c>
      <c r="C18" s="46">
        <v>9.4</v>
      </c>
      <c r="D18" s="46">
        <v>8</v>
      </c>
      <c r="E18" s="46">
        <f t="shared" si="0"/>
        <v>9.9</v>
      </c>
      <c r="F18" s="44">
        <v>13.52</v>
      </c>
      <c r="G18" s="45">
        <v>96</v>
      </c>
      <c r="H18" s="46">
        <v>54</v>
      </c>
      <c r="I18" s="44">
        <v>80</v>
      </c>
      <c r="J18" s="45">
        <v>42</v>
      </c>
      <c r="K18" s="46">
        <v>28.2</v>
      </c>
      <c r="L18" s="46">
        <v>9.9</v>
      </c>
      <c r="M18" s="44">
        <v>6.4</v>
      </c>
      <c r="N18" s="58">
        <v>1016.3</v>
      </c>
      <c r="O18" s="59">
        <v>1007.9</v>
      </c>
      <c r="P18" s="60">
        <v>1011.8</v>
      </c>
      <c r="Q18" s="45">
        <v>6.6</v>
      </c>
      <c r="R18" s="46">
        <v>20.2</v>
      </c>
      <c r="S18" s="44">
        <v>10.8</v>
      </c>
      <c r="T18" s="47">
        <v>0.225</v>
      </c>
      <c r="U18" s="45">
        <v>1222</v>
      </c>
      <c r="V18" s="44">
        <v>387</v>
      </c>
      <c r="W18" s="45">
        <v>7.8</v>
      </c>
      <c r="X18" s="44">
        <v>3.7</v>
      </c>
      <c r="Y18" s="46">
        <v>0</v>
      </c>
      <c r="Z18" s="46">
        <v>0</v>
      </c>
      <c r="AA18" s="30">
        <v>0</v>
      </c>
      <c r="AB18" s="1" t="s">
        <v>34</v>
      </c>
      <c r="AC18" s="1"/>
      <c r="AD18" s="65">
        <f>AVERAGE(L10:L19,L21:L30,L32:L41)</f>
        <v>8.79666666666667</v>
      </c>
      <c r="AE18" s="9">
        <f>MAX(L10:L19,L21:L30,L32:L41)</f>
        <v>21.5</v>
      </c>
      <c r="AF18" s="10">
        <f>MIN(L10:L19,L21:L30,L32:L41)</f>
        <v>3.6</v>
      </c>
      <c r="AG18" s="1"/>
      <c r="AH18" s="79"/>
      <c r="AI18" s="1"/>
      <c r="AJ18" s="9" t="s">
        <v>35</v>
      </c>
      <c r="AK18" s="9">
        <f>COUNTIF(J10:J19,"&gt;=49.9")+COUNTIF(J21:J30,"&gt;=49.9")+COUNTIF(J32:J41,"&gt;=49.9")-COUNTIF(J10:J19,"&gt;61.7")-COUNTIF(J21:J30,"&gt;61.7")-COUNTIF(J32:J41,"&gt;61.7")</f>
        <v>3</v>
      </c>
      <c r="AL18" s="1"/>
    </row>
    <row r="19" spans="1:38" ht="12.75">
      <c r="A19" s="34">
        <v>10</v>
      </c>
      <c r="B19" s="45">
        <v>19.9</v>
      </c>
      <c r="C19" s="46">
        <v>8.8</v>
      </c>
      <c r="D19" s="46">
        <v>8.8</v>
      </c>
      <c r="E19" s="46">
        <f t="shared" si="0"/>
        <v>11.099999999999998</v>
      </c>
      <c r="F19" s="44">
        <v>14.32</v>
      </c>
      <c r="G19" s="45">
        <v>90</v>
      </c>
      <c r="H19" s="46">
        <v>43</v>
      </c>
      <c r="I19" s="44">
        <v>71</v>
      </c>
      <c r="J19" s="45">
        <v>32</v>
      </c>
      <c r="K19" s="46">
        <v>24.6</v>
      </c>
      <c r="L19" s="46">
        <v>6.5</v>
      </c>
      <c r="M19" s="44">
        <v>4.2</v>
      </c>
      <c r="N19" s="58">
        <v>1017.5</v>
      </c>
      <c r="O19" s="59">
        <v>1013</v>
      </c>
      <c r="P19" s="60">
        <v>1016.1</v>
      </c>
      <c r="Q19" s="45">
        <v>0</v>
      </c>
      <c r="R19" s="46">
        <v>20.2</v>
      </c>
      <c r="S19" s="44">
        <v>0</v>
      </c>
      <c r="T19" s="47">
        <v>0.31805555555555554</v>
      </c>
      <c r="U19" s="45">
        <v>1206</v>
      </c>
      <c r="V19" s="44">
        <v>443</v>
      </c>
      <c r="W19" s="45">
        <v>7.9</v>
      </c>
      <c r="X19" s="44">
        <v>3.6</v>
      </c>
      <c r="Y19" s="46">
        <v>0</v>
      </c>
      <c r="Z19" s="46">
        <v>0</v>
      </c>
      <c r="AA19" s="30">
        <v>0</v>
      </c>
      <c r="AB19" s="1" t="s">
        <v>36</v>
      </c>
      <c r="AC19" s="1"/>
      <c r="AD19" s="65">
        <f>AVERAGE(M10:M19,M21:M30,M32:M41)</f>
        <v>5.81</v>
      </c>
      <c r="AE19" s="9">
        <f>MAX(M10:M19,M21:M30,M32:M41)</f>
        <v>15.3</v>
      </c>
      <c r="AF19" s="10">
        <f>MIN(M10:M19,M21:M30,M32:M41)</f>
        <v>2</v>
      </c>
      <c r="AG19" s="1"/>
      <c r="AH19" s="78" t="s">
        <v>109</v>
      </c>
      <c r="AI19" s="1"/>
      <c r="AJ19" s="17" t="s">
        <v>37</v>
      </c>
      <c r="AK19" s="17">
        <f>COUNTIF(J10:J19,"&gt;=38.8")+COUNTIF(J21:J30,"&gt;=38.8")+COUNTIF(J32:J41,"&gt;=38.8")-COUNTIF(J10:J19,"&gt;49.8")-COUNTIF(J21:J30,"&gt;49.8")-COUNTIF(J32:J41,"&gt;49.8")</f>
        <v>6</v>
      </c>
      <c r="AL19" s="1"/>
    </row>
    <row r="20" spans="1:38" ht="12.75">
      <c r="A20" s="39" t="s">
        <v>1</v>
      </c>
      <c r="B20" s="49">
        <f aca="true" t="shared" si="1" ref="B20:P20">AVERAGE(B10:B19)</f>
        <v>19.17</v>
      </c>
      <c r="C20" s="50">
        <f t="shared" si="1"/>
        <v>8.950000000000001</v>
      </c>
      <c r="D20" s="50">
        <f t="shared" si="1"/>
        <v>8.120000000000001</v>
      </c>
      <c r="E20" s="50">
        <f t="shared" si="1"/>
        <v>10.219999999999999</v>
      </c>
      <c r="F20" s="51">
        <f t="shared" si="1"/>
        <v>13.814000000000002</v>
      </c>
      <c r="G20" s="49">
        <f t="shared" si="1"/>
        <v>90.3</v>
      </c>
      <c r="H20" s="50">
        <f t="shared" si="1"/>
        <v>49.1</v>
      </c>
      <c r="I20" s="51">
        <f t="shared" si="1"/>
        <v>74.3</v>
      </c>
      <c r="J20" s="49">
        <f t="shared" si="1"/>
        <v>37.3</v>
      </c>
      <c r="K20" s="50">
        <f t="shared" si="1"/>
        <v>27.059999999999995</v>
      </c>
      <c r="L20" s="50">
        <f t="shared" si="1"/>
        <v>10.16</v>
      </c>
      <c r="M20" s="51">
        <f t="shared" si="1"/>
        <v>6.720000000000001</v>
      </c>
      <c r="N20" s="49">
        <f t="shared" si="1"/>
        <v>1013.1099999999999</v>
      </c>
      <c r="O20" s="50">
        <f t="shared" si="1"/>
        <v>1008.1699999999998</v>
      </c>
      <c r="P20" s="51">
        <f t="shared" si="1"/>
        <v>1010.6199999999999</v>
      </c>
      <c r="Q20" s="49">
        <f>AVERAGE(Q10:Q19)</f>
        <v>2.0200000000000005</v>
      </c>
      <c r="R20" s="50">
        <f>MAX(R10:R19)</f>
        <v>20.2</v>
      </c>
      <c r="S20" s="51">
        <f aca="true" t="shared" si="2" ref="S20:X20">AVERAGE(S10:S19)</f>
        <v>7.18</v>
      </c>
      <c r="T20" s="40">
        <f t="shared" si="2"/>
        <v>0.3088888888888889</v>
      </c>
      <c r="U20" s="68">
        <f t="shared" si="2"/>
        <v>1078.6</v>
      </c>
      <c r="V20" s="51">
        <f t="shared" si="2"/>
        <v>411.2</v>
      </c>
      <c r="W20" s="49">
        <f t="shared" si="2"/>
        <v>7.88</v>
      </c>
      <c r="X20" s="51">
        <f t="shared" si="2"/>
        <v>3.5200000000000005</v>
      </c>
      <c r="Y20" s="50"/>
      <c r="Z20" s="50">
        <f>SUM(Z10:Z19)</f>
        <v>0</v>
      </c>
      <c r="AA20" s="50">
        <f>AVERAGE(AA10:AA19)</f>
        <v>0</v>
      </c>
      <c r="AB20" s="1"/>
      <c r="AC20" s="1"/>
      <c r="AD20" s="65"/>
      <c r="AE20" s="9"/>
      <c r="AF20" s="10"/>
      <c r="AG20" s="1"/>
      <c r="AH20" s="79"/>
      <c r="AI20" s="1"/>
      <c r="AJ20" s="14" t="s">
        <v>38</v>
      </c>
      <c r="AK20" s="14">
        <f>COUNTIF(J10:J19,"&gt;=28.6")+COUNTIF(J21:J30,"&gt;=28.6")+COUNTIF(J32:J41,"&gt;=28.6")-COUNTIF(J10:J19,"&gt;38.7")-COUNTIF(J21:J30,"&gt;38.7")-COUNTIF(J32:J41,"&gt;38.7")</f>
        <v>10</v>
      </c>
      <c r="AL20" s="1"/>
    </row>
    <row r="21" spans="1:38" ht="12.75">
      <c r="A21" s="34">
        <v>11</v>
      </c>
      <c r="B21" s="45">
        <v>17.5</v>
      </c>
      <c r="C21" s="46">
        <v>11.8</v>
      </c>
      <c r="D21" s="46">
        <v>8</v>
      </c>
      <c r="E21" s="46">
        <f aca="true" t="shared" si="3" ref="E21:E30">SUM(B21-C21)</f>
        <v>5.699999999999999</v>
      </c>
      <c r="F21" s="44">
        <v>14.19</v>
      </c>
      <c r="G21" s="45">
        <v>93</v>
      </c>
      <c r="H21" s="46">
        <v>49</v>
      </c>
      <c r="I21" s="44">
        <v>73</v>
      </c>
      <c r="J21" s="45">
        <v>58</v>
      </c>
      <c r="K21" s="46">
        <v>43.9</v>
      </c>
      <c r="L21" s="46">
        <v>21.5</v>
      </c>
      <c r="M21" s="44">
        <v>15.3</v>
      </c>
      <c r="N21" s="58">
        <v>1022.2</v>
      </c>
      <c r="O21" s="59">
        <v>1013</v>
      </c>
      <c r="P21" s="60">
        <v>1017.8</v>
      </c>
      <c r="Q21" s="45">
        <v>6.4</v>
      </c>
      <c r="R21" s="46">
        <v>26.6</v>
      </c>
      <c r="S21" s="44">
        <v>14.2</v>
      </c>
      <c r="T21" s="47">
        <v>0.11041666666666666</v>
      </c>
      <c r="U21" s="45">
        <v>1243</v>
      </c>
      <c r="V21" s="44">
        <v>279</v>
      </c>
      <c r="W21" s="45">
        <v>9.2</v>
      </c>
      <c r="X21" s="44">
        <v>3.2</v>
      </c>
      <c r="Y21" s="46">
        <v>0</v>
      </c>
      <c r="Z21" s="46">
        <v>0</v>
      </c>
      <c r="AA21" s="30">
        <v>0</v>
      </c>
      <c r="AB21" s="1" t="s">
        <v>39</v>
      </c>
      <c r="AC21" s="1"/>
      <c r="AD21" s="65">
        <f>AVERAGE(N10:N19,N21:N30,N32:N41)</f>
        <v>1017.6599999999999</v>
      </c>
      <c r="AE21" s="9">
        <f>MAX(N10:N19,N21:N30,N32:N41)</f>
        <v>1023.9</v>
      </c>
      <c r="AF21" s="10">
        <f>MIN(N10:N19,N21:N30,N32:N41)</f>
        <v>1002.7</v>
      </c>
      <c r="AG21" s="1"/>
      <c r="AH21" s="79"/>
      <c r="AI21" s="1"/>
      <c r="AJ21" s="20" t="s">
        <v>40</v>
      </c>
      <c r="AK21" s="21">
        <f>COUNTIF(J10:J19,"&gt;=19.5")+COUNTIF(J21:J30,"&gt;=19.5")+COUNTIF(J32:J41,"&gt;=19.5")-COUNTIF(J10:J19,"&gt;28.5")-COUNTIF(J21:J30,"&gt;28.5")-COUNTIF(J32:J41,"&gt;28.5")</f>
        <v>9</v>
      </c>
      <c r="AL21" s="1"/>
    </row>
    <row r="22" spans="1:86" ht="12.75">
      <c r="A22" s="34">
        <v>12</v>
      </c>
      <c r="B22" s="45">
        <v>19.8</v>
      </c>
      <c r="C22" s="46">
        <v>7.6</v>
      </c>
      <c r="D22" s="46">
        <v>7</v>
      </c>
      <c r="E22" s="46">
        <f t="shared" si="3"/>
        <v>12.200000000000001</v>
      </c>
      <c r="F22" s="44">
        <v>13.77</v>
      </c>
      <c r="G22" s="45">
        <v>86</v>
      </c>
      <c r="H22" s="46">
        <v>42</v>
      </c>
      <c r="I22" s="44">
        <v>69</v>
      </c>
      <c r="J22" s="45">
        <v>31</v>
      </c>
      <c r="K22" s="46">
        <v>18.8</v>
      </c>
      <c r="L22" s="46">
        <v>7.1</v>
      </c>
      <c r="M22" s="44">
        <v>4.2</v>
      </c>
      <c r="N22" s="58">
        <v>1023.4</v>
      </c>
      <c r="O22" s="59">
        <v>1020.8</v>
      </c>
      <c r="P22" s="60">
        <v>1022</v>
      </c>
      <c r="Q22" s="45">
        <v>0</v>
      </c>
      <c r="R22" s="46">
        <v>26.6</v>
      </c>
      <c r="S22" s="44">
        <v>0</v>
      </c>
      <c r="T22" s="47">
        <v>0.3444444444444445</v>
      </c>
      <c r="U22" s="45">
        <v>1114</v>
      </c>
      <c r="V22" s="44">
        <v>411</v>
      </c>
      <c r="W22" s="45">
        <v>9.8</v>
      </c>
      <c r="X22" s="44">
        <v>4.5</v>
      </c>
      <c r="Y22" s="46">
        <v>0</v>
      </c>
      <c r="Z22" s="46">
        <v>0</v>
      </c>
      <c r="AA22" s="30">
        <v>0</v>
      </c>
      <c r="AB22" s="1" t="s">
        <v>41</v>
      </c>
      <c r="AC22" s="1"/>
      <c r="AD22" s="65">
        <f>AVERAGE(O10:O19,O21:O30,O32:O41)</f>
        <v>1013.1966666666667</v>
      </c>
      <c r="AE22" s="9">
        <f>MAX(O10:O19,O21:O30,O32:O41)</f>
        <v>1020.8</v>
      </c>
      <c r="AF22" s="10">
        <f>MIN(O10:O19,O21:O30,O32:O41)</f>
        <v>997.4</v>
      </c>
      <c r="AG22" s="1"/>
      <c r="AH22" s="79"/>
      <c r="AI22" s="1"/>
      <c r="AJ22" s="13" t="s">
        <v>42</v>
      </c>
      <c r="AK22" s="13">
        <f>COUNTIF(J10:J19,"&gt;=12")+COUNTIF(J21:J30,"&gt;=12")+COUNTIF(J32:J41,"&gt;=12")-COUNTIF(J10:J19,"&gt;19.4")-COUNTIF(J21:J30,"&gt;19.4")-COUNTIF(J32:J41,"&gt;19.4")</f>
        <v>2</v>
      </c>
      <c r="AL22" s="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</row>
    <row r="23" spans="1:86" ht="12.75">
      <c r="A23" s="34">
        <v>13</v>
      </c>
      <c r="B23" s="45">
        <v>24.1</v>
      </c>
      <c r="C23" s="46">
        <v>10.9</v>
      </c>
      <c r="D23" s="46">
        <v>10.9</v>
      </c>
      <c r="E23" s="46">
        <f>SUM(B23-C23)</f>
        <v>13.200000000000001</v>
      </c>
      <c r="F23" s="44">
        <v>17.03</v>
      </c>
      <c r="G23" s="45">
        <v>85</v>
      </c>
      <c r="H23" s="46">
        <v>38</v>
      </c>
      <c r="I23" s="44">
        <v>67</v>
      </c>
      <c r="J23" s="45">
        <v>21</v>
      </c>
      <c r="K23" s="46">
        <v>17.2</v>
      </c>
      <c r="L23" s="46">
        <v>6.6</v>
      </c>
      <c r="M23" s="44">
        <v>4.2</v>
      </c>
      <c r="N23" s="58">
        <v>1022</v>
      </c>
      <c r="O23" s="59">
        <v>1019</v>
      </c>
      <c r="P23" s="60">
        <v>1020.6</v>
      </c>
      <c r="Q23" s="45">
        <v>0</v>
      </c>
      <c r="R23" s="46">
        <v>26.6</v>
      </c>
      <c r="S23" s="44">
        <v>0</v>
      </c>
      <c r="T23" s="47">
        <v>0.49444444444444446</v>
      </c>
      <c r="U23" s="45">
        <v>969</v>
      </c>
      <c r="V23" s="44">
        <v>538</v>
      </c>
      <c r="W23" s="45">
        <v>9.2</v>
      </c>
      <c r="X23" s="44">
        <v>5.1</v>
      </c>
      <c r="Y23" s="46">
        <v>0</v>
      </c>
      <c r="Z23" s="46">
        <v>0</v>
      </c>
      <c r="AA23" s="30">
        <v>0</v>
      </c>
      <c r="AB23" s="1" t="s">
        <v>43</v>
      </c>
      <c r="AC23" s="1"/>
      <c r="AD23" s="65">
        <f>AVERAGE(P10:P19,P21:P30,P32:P41)</f>
        <v>1015.2399999999999</v>
      </c>
      <c r="AE23" s="9">
        <f>MAX(P10:P19,P21:P30,P32:P41)</f>
        <v>1022</v>
      </c>
      <c r="AF23" s="10">
        <f>MIN(P10:P19,P21:P30,P32:P41)</f>
        <v>999.2</v>
      </c>
      <c r="AG23" s="1"/>
      <c r="AH23" s="79"/>
      <c r="AI23" s="1"/>
      <c r="AJ23" s="8" t="s">
        <v>44</v>
      </c>
      <c r="AK23" s="8">
        <f>COUNTIF(J10:J19,"&lt;=11.9")+COUNTIF(J21:J30,"&lt;=11.9")+COUNTIF(J32:J41,"&lt;=11.9")</f>
        <v>0</v>
      </c>
      <c r="AL23" s="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</row>
    <row r="24" spans="1:86" ht="12.75">
      <c r="A24" s="34">
        <v>14</v>
      </c>
      <c r="B24" s="45">
        <v>25.6</v>
      </c>
      <c r="C24" s="46">
        <v>13.4</v>
      </c>
      <c r="D24" s="46">
        <v>13</v>
      </c>
      <c r="E24" s="46">
        <f t="shared" si="3"/>
        <v>12.200000000000001</v>
      </c>
      <c r="F24" s="44">
        <v>19.27</v>
      </c>
      <c r="G24" s="45">
        <v>93</v>
      </c>
      <c r="H24" s="46">
        <v>40</v>
      </c>
      <c r="I24" s="44">
        <v>65</v>
      </c>
      <c r="J24" s="45">
        <v>32</v>
      </c>
      <c r="K24" s="46">
        <v>24.8</v>
      </c>
      <c r="L24" s="46">
        <v>7.3</v>
      </c>
      <c r="M24" s="44">
        <v>4.7</v>
      </c>
      <c r="N24" s="58">
        <v>1021.6</v>
      </c>
      <c r="O24" s="59">
        <v>1018</v>
      </c>
      <c r="P24" s="60">
        <v>1018.9</v>
      </c>
      <c r="Q24" s="45">
        <v>4.8</v>
      </c>
      <c r="R24" s="46">
        <v>31.4</v>
      </c>
      <c r="S24" s="44">
        <v>47.8</v>
      </c>
      <c r="T24" s="47">
        <v>0.3277777777777778</v>
      </c>
      <c r="U24" s="45">
        <v>1013</v>
      </c>
      <c r="V24" s="44">
        <v>417</v>
      </c>
      <c r="W24" s="45">
        <v>9</v>
      </c>
      <c r="X24" s="44">
        <v>4</v>
      </c>
      <c r="Y24" s="46">
        <v>0</v>
      </c>
      <c r="Z24" s="46">
        <v>0</v>
      </c>
      <c r="AA24" s="30">
        <v>0</v>
      </c>
      <c r="AB24" s="1"/>
      <c r="AC24" s="1"/>
      <c r="AD24" s="65"/>
      <c r="AE24" s="9"/>
      <c r="AF24" s="10"/>
      <c r="AG24" s="1"/>
      <c r="AH24" s="79"/>
      <c r="AI24" s="1"/>
      <c r="AJ24" s="1"/>
      <c r="AK24" s="1"/>
      <c r="AL24" s="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</row>
    <row r="25" spans="1:86" ht="12.75">
      <c r="A25" s="34">
        <v>15</v>
      </c>
      <c r="B25" s="45">
        <v>22.5</v>
      </c>
      <c r="C25" s="46">
        <v>14.3</v>
      </c>
      <c r="D25" s="46">
        <v>12</v>
      </c>
      <c r="E25" s="46">
        <f t="shared" si="3"/>
        <v>8.2</v>
      </c>
      <c r="F25" s="44">
        <v>17.17</v>
      </c>
      <c r="G25" s="45">
        <v>97</v>
      </c>
      <c r="H25" s="46">
        <v>73</v>
      </c>
      <c r="I25" s="44">
        <v>91</v>
      </c>
      <c r="J25" s="45">
        <v>42</v>
      </c>
      <c r="K25" s="46">
        <v>28.9</v>
      </c>
      <c r="L25" s="46">
        <v>7.3</v>
      </c>
      <c r="M25" s="44">
        <v>4.8</v>
      </c>
      <c r="N25" s="58">
        <v>1020.2</v>
      </c>
      <c r="O25" s="59">
        <v>1012.8</v>
      </c>
      <c r="P25" s="60">
        <v>1016.9</v>
      </c>
      <c r="Q25" s="45">
        <v>26.8</v>
      </c>
      <c r="R25" s="46">
        <v>58.2</v>
      </c>
      <c r="S25" s="44">
        <v>89.4</v>
      </c>
      <c r="T25" s="47">
        <v>0.052083333333333336</v>
      </c>
      <c r="U25" s="45">
        <v>988</v>
      </c>
      <c r="V25" s="44">
        <v>216</v>
      </c>
      <c r="W25" s="45">
        <v>8.8</v>
      </c>
      <c r="X25" s="44">
        <v>2.7</v>
      </c>
      <c r="Y25" s="46">
        <v>0</v>
      </c>
      <c r="Z25" s="46">
        <v>0</v>
      </c>
      <c r="AA25" s="30">
        <v>0</v>
      </c>
      <c r="AB25" s="1" t="s">
        <v>45</v>
      </c>
      <c r="AC25" s="1"/>
      <c r="AD25" s="65">
        <f>AVERAGE(Q10:Q19,Q21:Q30,Q32:Q41)</f>
        <v>4.1466666666666665</v>
      </c>
      <c r="AE25" s="9">
        <f>MAX(Q10:Q19,Q21:Q30,Q32:Q41)</f>
        <v>33.6</v>
      </c>
      <c r="AF25" s="10">
        <f>MIN(Q10:Q19,Q21:Q30,Q32:Q41)</f>
        <v>0</v>
      </c>
      <c r="AG25" s="1" t="s">
        <v>46</v>
      </c>
      <c r="AH25" s="71" t="s">
        <v>83</v>
      </c>
      <c r="AI25" s="1"/>
      <c r="AJ25" s="2" t="s">
        <v>47</v>
      </c>
      <c r="AK25" s="1"/>
      <c r="AL25" s="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</row>
    <row r="26" spans="1:86" ht="12.75">
      <c r="A26" s="34">
        <v>16</v>
      </c>
      <c r="B26" s="45">
        <v>19.7</v>
      </c>
      <c r="C26" s="46">
        <v>12.9</v>
      </c>
      <c r="D26" s="46">
        <v>12</v>
      </c>
      <c r="E26" s="46">
        <f t="shared" si="3"/>
        <v>6.799999999999999</v>
      </c>
      <c r="F26" s="44">
        <v>15.68</v>
      </c>
      <c r="G26" s="45">
        <v>97</v>
      </c>
      <c r="H26" s="46">
        <v>59</v>
      </c>
      <c r="I26" s="44">
        <v>83</v>
      </c>
      <c r="J26" s="45">
        <v>32</v>
      </c>
      <c r="K26" s="46">
        <v>22.5</v>
      </c>
      <c r="L26" s="46">
        <v>11</v>
      </c>
      <c r="M26" s="44">
        <v>7.1</v>
      </c>
      <c r="N26" s="58">
        <v>1023.8</v>
      </c>
      <c r="O26" s="59">
        <v>1017.3</v>
      </c>
      <c r="P26" s="60">
        <v>1020.6</v>
      </c>
      <c r="Q26" s="45">
        <v>13.2</v>
      </c>
      <c r="R26" s="46">
        <v>71.4</v>
      </c>
      <c r="S26" s="44">
        <v>61.2</v>
      </c>
      <c r="T26" s="47">
        <v>0.0798611111111111</v>
      </c>
      <c r="U26" s="45">
        <v>1294</v>
      </c>
      <c r="V26" s="44">
        <v>238</v>
      </c>
      <c r="W26" s="45">
        <v>9.8</v>
      </c>
      <c r="X26" s="44">
        <v>2.6</v>
      </c>
      <c r="Y26" s="46">
        <v>0</v>
      </c>
      <c r="Z26" s="46">
        <v>0</v>
      </c>
      <c r="AA26" s="30">
        <v>0</v>
      </c>
      <c r="AB26" s="1" t="s">
        <v>48</v>
      </c>
      <c r="AC26" s="1"/>
      <c r="AD26" s="22"/>
      <c r="AE26" s="8"/>
      <c r="AF26" s="8"/>
      <c r="AG26" s="23">
        <f>MAX(R10:R19,R21:R30,R32:R41)</f>
        <v>124.4</v>
      </c>
      <c r="AH26" s="78" t="s">
        <v>110</v>
      </c>
      <c r="AI26" s="1"/>
      <c r="AJ26" s="12" t="s">
        <v>94</v>
      </c>
      <c r="AK26" s="12">
        <f>COUNTIF(AA10:AA19,"&gt;0")+COUNTIF(AA21:AA30,"&gt;0")+COUNTIF(AA32:AA41,"&gt;0")</f>
        <v>0</v>
      </c>
      <c r="AL26" s="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</row>
    <row r="27" spans="1:86" ht="12.75">
      <c r="A27" s="34">
        <v>17</v>
      </c>
      <c r="B27" s="45">
        <v>23.2</v>
      </c>
      <c r="C27" s="46">
        <v>11.1</v>
      </c>
      <c r="D27" s="46">
        <v>11</v>
      </c>
      <c r="E27" s="46">
        <f t="shared" si="3"/>
        <v>12.1</v>
      </c>
      <c r="F27" s="44">
        <v>16.81</v>
      </c>
      <c r="G27" s="45">
        <v>87</v>
      </c>
      <c r="H27" s="46">
        <v>53</v>
      </c>
      <c r="I27" s="44">
        <v>74</v>
      </c>
      <c r="J27" s="45">
        <v>18</v>
      </c>
      <c r="K27" s="46">
        <v>12</v>
      </c>
      <c r="L27" s="46">
        <v>5.6</v>
      </c>
      <c r="M27" s="44">
        <v>3.4</v>
      </c>
      <c r="N27" s="58">
        <v>1023.3</v>
      </c>
      <c r="O27" s="59">
        <v>1018.9</v>
      </c>
      <c r="P27" s="60">
        <v>1020.9</v>
      </c>
      <c r="Q27" s="45">
        <v>0</v>
      </c>
      <c r="R27" s="46">
        <v>71.4</v>
      </c>
      <c r="S27" s="44">
        <v>0</v>
      </c>
      <c r="T27" s="47">
        <v>0.4708333333333334</v>
      </c>
      <c r="U27" s="45">
        <v>1021</v>
      </c>
      <c r="V27" s="44">
        <v>519</v>
      </c>
      <c r="W27" s="45">
        <v>8</v>
      </c>
      <c r="X27" s="44">
        <v>4.3</v>
      </c>
      <c r="Y27" s="46">
        <v>0</v>
      </c>
      <c r="Z27" s="46">
        <v>0</v>
      </c>
      <c r="AA27" s="30">
        <v>0</v>
      </c>
      <c r="AB27" s="1" t="s">
        <v>49</v>
      </c>
      <c r="AC27" s="1"/>
      <c r="AD27" s="65">
        <f>AVERAGE(S10:S19,S21:S30,S32:S41)</f>
        <v>14.139999999999999</v>
      </c>
      <c r="AE27" s="9">
        <f>MAX(S10:S19,S21:S30,S32:S41)</f>
        <v>89.4</v>
      </c>
      <c r="AF27" s="10">
        <f>MIN(S10:S19,S21:S30,S32:S41)</f>
        <v>0</v>
      </c>
      <c r="AG27" s="1"/>
      <c r="AH27" s="79"/>
      <c r="AI27" s="1"/>
      <c r="AJ27" s="72" t="s">
        <v>95</v>
      </c>
      <c r="AK27" s="72">
        <f>COUNTIF(AA10:AA19,"&gt;=1")+COUNTIF(AA21:AA30,"&gt;=1")+COUNTIF(AA32:AA41,"&gt;=1")</f>
        <v>0</v>
      </c>
      <c r="AL27" s="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</row>
    <row r="28" spans="1:86" ht="12.75">
      <c r="A28" s="34">
        <v>18</v>
      </c>
      <c r="B28" s="45">
        <v>26.1</v>
      </c>
      <c r="C28" s="46">
        <v>15.8</v>
      </c>
      <c r="D28" s="46">
        <v>15.8</v>
      </c>
      <c r="E28" s="46">
        <f t="shared" si="3"/>
        <v>10.3</v>
      </c>
      <c r="F28" s="44">
        <v>20.75</v>
      </c>
      <c r="G28" s="45">
        <v>88</v>
      </c>
      <c r="H28" s="46">
        <v>58</v>
      </c>
      <c r="I28" s="44">
        <v>69</v>
      </c>
      <c r="J28" s="45">
        <v>29</v>
      </c>
      <c r="K28" s="46">
        <v>22.5</v>
      </c>
      <c r="L28" s="46">
        <v>7.4</v>
      </c>
      <c r="M28" s="44">
        <v>4.8</v>
      </c>
      <c r="N28" s="58">
        <v>1020.8</v>
      </c>
      <c r="O28" s="59">
        <v>1015.7</v>
      </c>
      <c r="P28" s="60">
        <v>1018.4</v>
      </c>
      <c r="Q28" s="45">
        <v>1.6</v>
      </c>
      <c r="R28" s="46">
        <v>73</v>
      </c>
      <c r="S28" s="44">
        <v>34.2</v>
      </c>
      <c r="T28" s="47">
        <v>0.3277777777777778</v>
      </c>
      <c r="U28" s="45">
        <v>1132</v>
      </c>
      <c r="V28" s="44">
        <v>436</v>
      </c>
      <c r="W28" s="45">
        <v>8.7</v>
      </c>
      <c r="X28" s="44">
        <v>4</v>
      </c>
      <c r="Y28" s="46">
        <v>0</v>
      </c>
      <c r="Z28" s="46">
        <v>0</v>
      </c>
      <c r="AA28" s="30">
        <v>0</v>
      </c>
      <c r="AB28" s="1"/>
      <c r="AC28" s="1"/>
      <c r="AD28" s="65"/>
      <c r="AE28" s="9"/>
      <c r="AF28" s="10"/>
      <c r="AG28" s="1"/>
      <c r="AH28" s="79"/>
      <c r="AI28" s="1"/>
      <c r="AJ28" s="73" t="s">
        <v>96</v>
      </c>
      <c r="AK28" s="73">
        <f>COUNTIF(AA10:AA19,"&gt;=5")+COUNTIF(AA21:AA30,"&gt;=5")+COUNTIF(AA32:AA41,"&gt;=5")</f>
        <v>0</v>
      </c>
      <c r="AL28" s="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</row>
    <row r="29" spans="1:86" ht="12.75">
      <c r="A29" s="34">
        <v>19</v>
      </c>
      <c r="B29" s="45">
        <v>18.6</v>
      </c>
      <c r="C29" s="46">
        <v>9.8</v>
      </c>
      <c r="D29" s="46">
        <v>9</v>
      </c>
      <c r="E29" s="46">
        <f t="shared" si="3"/>
        <v>8.8</v>
      </c>
      <c r="F29" s="44">
        <v>15.05</v>
      </c>
      <c r="G29" s="45">
        <v>97</v>
      </c>
      <c r="H29" s="46">
        <v>84</v>
      </c>
      <c r="I29" s="44">
        <v>93</v>
      </c>
      <c r="J29" s="45">
        <v>23</v>
      </c>
      <c r="K29" s="46">
        <v>12.9</v>
      </c>
      <c r="L29" s="46">
        <v>3.6</v>
      </c>
      <c r="M29" s="44">
        <v>2</v>
      </c>
      <c r="N29" s="58">
        <v>1021.8</v>
      </c>
      <c r="O29" s="59">
        <v>1015.7</v>
      </c>
      <c r="P29" s="60">
        <v>1017.4</v>
      </c>
      <c r="Q29" s="45">
        <v>33.6</v>
      </c>
      <c r="R29" s="46">
        <v>106.6</v>
      </c>
      <c r="S29" s="44">
        <v>37.8</v>
      </c>
      <c r="T29" s="47">
        <v>0.0125</v>
      </c>
      <c r="U29" s="45">
        <v>686</v>
      </c>
      <c r="V29" s="44">
        <v>87</v>
      </c>
      <c r="W29" s="45">
        <v>4.1</v>
      </c>
      <c r="X29" s="44">
        <v>1.3</v>
      </c>
      <c r="Y29" s="46">
        <v>0</v>
      </c>
      <c r="Z29" s="46">
        <v>0</v>
      </c>
      <c r="AA29" s="30">
        <v>0</v>
      </c>
      <c r="AB29" s="1" t="s">
        <v>50</v>
      </c>
      <c r="AC29" s="1"/>
      <c r="AD29" s="66">
        <f>AVERAGE(T10:T19,T21:T30,T32:T41)</f>
        <v>0.2632175925925926</v>
      </c>
      <c r="AE29" s="24">
        <f>MAX(T10:T19,T21:T30,T32:T41)</f>
        <v>0.517361111111111</v>
      </c>
      <c r="AF29" s="25">
        <f>MIN(T10:T19,T21:T30,T32:T41)</f>
        <v>0.0125</v>
      </c>
      <c r="AG29" s="28" t="s">
        <v>82</v>
      </c>
      <c r="AH29" s="78" t="s">
        <v>84</v>
      </c>
      <c r="AI29" s="1"/>
      <c r="AJ29" s="74" t="s">
        <v>97</v>
      </c>
      <c r="AK29" s="74">
        <f>COUNTIF(AA10:AA19,"&gt;=10")+COUNTIF(AA21:AA30,"&gt;=10")+COUNTIF(AA32:AA41,"&gt;=10")</f>
        <v>0</v>
      </c>
      <c r="AL29" s="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</row>
    <row r="30" spans="1:86" ht="12.75">
      <c r="A30" s="34">
        <v>20</v>
      </c>
      <c r="B30" s="45">
        <v>15.4</v>
      </c>
      <c r="C30" s="46">
        <v>8.3</v>
      </c>
      <c r="D30" s="46">
        <v>7</v>
      </c>
      <c r="E30" s="46">
        <f t="shared" si="3"/>
        <v>7.1</v>
      </c>
      <c r="F30" s="44">
        <v>11.66</v>
      </c>
      <c r="G30" s="45">
        <v>97</v>
      </c>
      <c r="H30" s="46">
        <v>58</v>
      </c>
      <c r="I30" s="44">
        <v>82</v>
      </c>
      <c r="J30" s="45">
        <v>35</v>
      </c>
      <c r="K30" s="46">
        <v>27.1</v>
      </c>
      <c r="L30" s="46">
        <v>9.3</v>
      </c>
      <c r="M30" s="44">
        <v>6.1</v>
      </c>
      <c r="N30" s="58">
        <v>1021.1</v>
      </c>
      <c r="O30" s="59">
        <v>1018.8</v>
      </c>
      <c r="P30" s="60">
        <v>1020.1</v>
      </c>
      <c r="Q30" s="45">
        <v>0.2</v>
      </c>
      <c r="R30" s="46">
        <v>106.8</v>
      </c>
      <c r="S30" s="44">
        <v>0.2</v>
      </c>
      <c r="T30" s="47">
        <v>0.16805555555555554</v>
      </c>
      <c r="U30" s="45">
        <v>1348</v>
      </c>
      <c r="V30" s="44">
        <v>295</v>
      </c>
      <c r="W30" s="45">
        <v>8.7</v>
      </c>
      <c r="X30" s="44">
        <v>2.6</v>
      </c>
      <c r="Y30" s="46">
        <v>0</v>
      </c>
      <c r="Z30" s="46">
        <v>0</v>
      </c>
      <c r="AA30" s="30">
        <v>0</v>
      </c>
      <c r="AB30" s="1"/>
      <c r="AC30" s="1"/>
      <c r="AD30" s="65"/>
      <c r="AE30" s="9"/>
      <c r="AF30" s="10"/>
      <c r="AG30" s="1"/>
      <c r="AH30" s="1"/>
      <c r="AI30" s="1"/>
      <c r="AJ30" s="23" t="s">
        <v>98</v>
      </c>
      <c r="AK30" s="23">
        <f>COUNTIF(AA10:AA19,"&gt;=15")+COUNTIF(AA21:AA30,"&gt;=15")+COUNTIF(AA32:AA41,"&gt;=15")</f>
        <v>0</v>
      </c>
      <c r="AL30" s="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</row>
    <row r="31" spans="1:86" ht="12.75">
      <c r="A31" s="41" t="s">
        <v>2</v>
      </c>
      <c r="B31" s="52">
        <f aca="true" t="shared" si="4" ref="B31:Q31">AVERAGE(B21:B30)</f>
        <v>21.249999999999996</v>
      </c>
      <c r="C31" s="54">
        <f t="shared" si="4"/>
        <v>11.59</v>
      </c>
      <c r="D31" s="54">
        <f t="shared" si="4"/>
        <v>10.57</v>
      </c>
      <c r="E31" s="54">
        <f>AVERAGE(E21:E30)</f>
        <v>9.659999999999998</v>
      </c>
      <c r="F31" s="53">
        <f t="shared" si="4"/>
        <v>16.138</v>
      </c>
      <c r="G31" s="52">
        <f t="shared" si="4"/>
        <v>92</v>
      </c>
      <c r="H31" s="54">
        <f t="shared" si="4"/>
        <v>55.4</v>
      </c>
      <c r="I31" s="53">
        <f t="shared" si="4"/>
        <v>76.6</v>
      </c>
      <c r="J31" s="52">
        <f t="shared" si="4"/>
        <v>32.1</v>
      </c>
      <c r="K31" s="54">
        <f t="shared" si="4"/>
        <v>23.06</v>
      </c>
      <c r="L31" s="54">
        <f t="shared" si="4"/>
        <v>8.669999999999998</v>
      </c>
      <c r="M31" s="53">
        <f t="shared" si="4"/>
        <v>5.659999999999999</v>
      </c>
      <c r="N31" s="52">
        <f t="shared" si="4"/>
        <v>1022.0200000000001</v>
      </c>
      <c r="O31" s="54">
        <f t="shared" si="4"/>
        <v>1017</v>
      </c>
      <c r="P31" s="53">
        <f t="shared" si="4"/>
        <v>1019.36</v>
      </c>
      <c r="Q31" s="52">
        <f t="shared" si="4"/>
        <v>8.66</v>
      </c>
      <c r="R31" s="54">
        <f>SUM(R30-R19)</f>
        <v>86.6</v>
      </c>
      <c r="S31" s="53">
        <f aca="true" t="shared" si="5" ref="S31:X31">AVERAGE(S21:S30)</f>
        <v>28.48</v>
      </c>
      <c r="T31" s="42">
        <f t="shared" si="5"/>
        <v>0.23881944444444447</v>
      </c>
      <c r="U31" s="69">
        <f t="shared" si="5"/>
        <v>1080.8</v>
      </c>
      <c r="V31" s="53">
        <f t="shared" si="5"/>
        <v>343.6</v>
      </c>
      <c r="W31" s="52">
        <f t="shared" si="5"/>
        <v>8.53</v>
      </c>
      <c r="X31" s="53">
        <f t="shared" si="5"/>
        <v>3.4300000000000006</v>
      </c>
      <c r="Y31" s="54"/>
      <c r="Z31" s="54">
        <f>SUM(Z21:Z30)</f>
        <v>0</v>
      </c>
      <c r="AA31" s="54">
        <f>AVERAGE(AA21:AA30)</f>
        <v>0</v>
      </c>
      <c r="AB31" s="1" t="s">
        <v>51</v>
      </c>
      <c r="AC31" s="1"/>
      <c r="AD31" s="65">
        <f>AVERAGE(U10:U19,U21:U30,U32:U41)</f>
        <v>1089.2666666666667</v>
      </c>
      <c r="AE31" s="9">
        <f>MAX(U10:U19,U21:U30,U32:U41)</f>
        <v>1348</v>
      </c>
      <c r="AF31" s="10">
        <f>MIN(U10:U19,U21:U30,U32:U41)</f>
        <v>686</v>
      </c>
      <c r="AG31" s="1"/>
      <c r="AH31" s="1"/>
      <c r="AI31" s="1"/>
      <c r="AJ31" s="75" t="s">
        <v>99</v>
      </c>
      <c r="AK31" s="75">
        <f>COUNTIF(AA10:AA19,"&gt;=20")+COUNTIF(AA21:AA30,"&gt;=20")+COUNTIF(AA32:AA41,"&gt;=20")</f>
        <v>0</v>
      </c>
      <c r="AL31" s="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</row>
    <row r="32" spans="1:86" ht="12.75">
      <c r="A32" s="34">
        <v>21</v>
      </c>
      <c r="B32" s="45">
        <v>14.2</v>
      </c>
      <c r="C32" s="46">
        <v>8.1</v>
      </c>
      <c r="D32" s="46">
        <v>7</v>
      </c>
      <c r="E32" s="46">
        <f aca="true" t="shared" si="6" ref="E32:E41">SUM(B32-C32)</f>
        <v>6.1</v>
      </c>
      <c r="F32" s="44">
        <v>10.42</v>
      </c>
      <c r="G32" s="45">
        <v>95</v>
      </c>
      <c r="H32" s="46">
        <v>60</v>
      </c>
      <c r="I32" s="44">
        <v>85</v>
      </c>
      <c r="J32" s="45">
        <v>29</v>
      </c>
      <c r="K32" s="46">
        <v>24.3</v>
      </c>
      <c r="L32" s="46">
        <v>6.7</v>
      </c>
      <c r="M32" s="44">
        <v>4.3</v>
      </c>
      <c r="N32" s="58">
        <v>1022</v>
      </c>
      <c r="O32" s="59">
        <v>1020</v>
      </c>
      <c r="P32" s="60">
        <v>1020.8</v>
      </c>
      <c r="Q32" s="45">
        <v>1.4</v>
      </c>
      <c r="R32" s="46">
        <v>108.2</v>
      </c>
      <c r="S32" s="44">
        <v>2.2</v>
      </c>
      <c r="T32" s="47">
        <v>0.15486111111111112</v>
      </c>
      <c r="U32" s="45">
        <v>1264</v>
      </c>
      <c r="V32" s="44">
        <v>281</v>
      </c>
      <c r="W32" s="45">
        <v>8.3</v>
      </c>
      <c r="X32" s="44">
        <v>2.6</v>
      </c>
      <c r="Y32" s="46">
        <v>0</v>
      </c>
      <c r="Z32" s="46">
        <v>0</v>
      </c>
      <c r="AA32" s="30">
        <v>0</v>
      </c>
      <c r="AB32" s="1" t="s">
        <v>52</v>
      </c>
      <c r="AC32" s="1"/>
      <c r="AD32" s="65">
        <f>AVERAGE(V10:V19,V21:V30,V32:V41)</f>
        <v>362.03333333333336</v>
      </c>
      <c r="AE32" s="9">
        <f>MAX(V10:V19,V21:V30,V32:V41)</f>
        <v>538</v>
      </c>
      <c r="AF32" s="10">
        <f>MIN(V10:V19,V21:V30,V32:V41)</f>
        <v>87</v>
      </c>
      <c r="AG32" s="1"/>
      <c r="AH32" s="8"/>
      <c r="AI32" s="1"/>
      <c r="AJ32" s="11" t="s">
        <v>100</v>
      </c>
      <c r="AK32" s="11">
        <f>COUNTIF(AA10:AA19,"&gt;=30")+COUNTIF(AA21:AA30,"&gt;=30")+COUNTIF(AA32:AA41,"&gt;=30")</f>
        <v>0</v>
      </c>
      <c r="AL32" s="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</row>
    <row r="33" spans="1:86" ht="12.75">
      <c r="A33" s="34">
        <v>22</v>
      </c>
      <c r="B33" s="45">
        <v>11.1</v>
      </c>
      <c r="C33" s="46">
        <v>7.6</v>
      </c>
      <c r="D33" s="46">
        <v>6</v>
      </c>
      <c r="E33" s="46">
        <f t="shared" si="6"/>
        <v>3.5</v>
      </c>
      <c r="F33" s="44">
        <v>8.9</v>
      </c>
      <c r="G33" s="45">
        <v>96</v>
      </c>
      <c r="H33" s="46">
        <v>75</v>
      </c>
      <c r="I33" s="44">
        <v>88</v>
      </c>
      <c r="J33" s="45">
        <v>24</v>
      </c>
      <c r="K33" s="46">
        <v>16.3</v>
      </c>
      <c r="L33" s="46">
        <v>5.9</v>
      </c>
      <c r="M33" s="44">
        <v>3.8</v>
      </c>
      <c r="N33" s="58">
        <v>1023.9</v>
      </c>
      <c r="O33" s="59">
        <v>1019.8</v>
      </c>
      <c r="P33" s="60">
        <v>1022</v>
      </c>
      <c r="Q33" s="45">
        <v>5.4</v>
      </c>
      <c r="R33" s="46">
        <v>113.6</v>
      </c>
      <c r="S33" s="44">
        <v>11.4</v>
      </c>
      <c r="T33" s="47">
        <v>0.05625</v>
      </c>
      <c r="U33" s="45">
        <v>1234</v>
      </c>
      <c r="V33" s="44">
        <v>208</v>
      </c>
      <c r="W33" s="45">
        <v>7.3</v>
      </c>
      <c r="X33" s="44">
        <v>1.8</v>
      </c>
      <c r="Y33" s="46">
        <v>0</v>
      </c>
      <c r="Z33" s="46">
        <v>0</v>
      </c>
      <c r="AA33" s="30">
        <v>0</v>
      </c>
      <c r="AB33" s="1"/>
      <c r="AC33" s="1"/>
      <c r="AD33" s="65"/>
      <c r="AE33" s="9"/>
      <c r="AF33" s="10"/>
      <c r="AG33" s="1"/>
      <c r="AH33" s="1"/>
      <c r="AI33" s="1"/>
      <c r="AJ33" s="10" t="s">
        <v>101</v>
      </c>
      <c r="AK33" s="10">
        <f>COUNTIF(AA10:AA19,"&gt;=40")+COUNTIF(AA21:AA30,"&gt;=40")+COUNTIF(AA32:AA41,"&gt;=40")</f>
        <v>0</v>
      </c>
      <c r="AL33" s="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</row>
    <row r="34" spans="1:86" ht="12.75">
      <c r="A34" s="34">
        <v>23</v>
      </c>
      <c r="B34" s="45">
        <v>12.8</v>
      </c>
      <c r="C34" s="46">
        <v>7.7</v>
      </c>
      <c r="D34" s="46">
        <v>6</v>
      </c>
      <c r="E34" s="46">
        <f t="shared" si="6"/>
        <v>5.1000000000000005</v>
      </c>
      <c r="F34" s="44">
        <v>9.43</v>
      </c>
      <c r="G34" s="45">
        <v>94</v>
      </c>
      <c r="H34" s="46">
        <v>78</v>
      </c>
      <c r="I34" s="44">
        <v>90</v>
      </c>
      <c r="J34" s="45">
        <v>27</v>
      </c>
      <c r="K34" s="46">
        <v>20.5</v>
      </c>
      <c r="L34" s="46">
        <v>8.5</v>
      </c>
      <c r="M34" s="44">
        <v>6</v>
      </c>
      <c r="N34" s="58">
        <v>1023.8</v>
      </c>
      <c r="O34" s="59">
        <v>1019.4</v>
      </c>
      <c r="P34" s="60">
        <v>1021.4</v>
      </c>
      <c r="Q34" s="45">
        <v>1</v>
      </c>
      <c r="R34" s="46">
        <v>114.6</v>
      </c>
      <c r="S34" s="44">
        <v>0.4</v>
      </c>
      <c r="T34" s="47">
        <v>0.022222222222222223</v>
      </c>
      <c r="U34" s="45">
        <v>1058</v>
      </c>
      <c r="V34" s="44">
        <v>114</v>
      </c>
      <c r="W34" s="45">
        <v>6.3</v>
      </c>
      <c r="X34" s="44">
        <v>1.4</v>
      </c>
      <c r="Y34" s="46">
        <v>0</v>
      </c>
      <c r="Z34" s="46">
        <v>0</v>
      </c>
      <c r="AA34" s="30">
        <v>0</v>
      </c>
      <c r="AB34" s="1" t="s">
        <v>53</v>
      </c>
      <c r="AC34" s="1"/>
      <c r="AD34" s="65">
        <f>AVERAGE(W10:W19,W21:W30,W32:W41)</f>
        <v>8.106666666666666</v>
      </c>
      <c r="AE34" s="9">
        <f>MAX(W10:W19,W21:W30,W32:W41)</f>
        <v>9.8</v>
      </c>
      <c r="AF34" s="10">
        <f>MIN(W10:W19,W21:W30,W32:W41)</f>
        <v>4.1</v>
      </c>
      <c r="AG34" s="1"/>
      <c r="AH34" s="1"/>
      <c r="AI34" s="1"/>
      <c r="AJ34" s="26" t="s">
        <v>102</v>
      </c>
      <c r="AK34" s="26">
        <f>COUNTIF(AA10:AA19,"&gt;=50")+COUNTIF(AA21:AA30,"&gt;=50")+COUNTIF(AA32:AA41,"&gt;=50")</f>
        <v>0</v>
      </c>
      <c r="AL34" s="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</row>
    <row r="35" spans="1:86" ht="12.75">
      <c r="A35" s="34">
        <v>24</v>
      </c>
      <c r="B35" s="45">
        <v>19.1</v>
      </c>
      <c r="C35" s="46">
        <v>7.8</v>
      </c>
      <c r="D35" s="46">
        <v>7</v>
      </c>
      <c r="E35" s="46">
        <f t="shared" si="6"/>
        <v>11.3</v>
      </c>
      <c r="F35" s="44">
        <v>13.62</v>
      </c>
      <c r="G35" s="45">
        <v>95</v>
      </c>
      <c r="H35" s="46">
        <v>71</v>
      </c>
      <c r="I35" s="44">
        <v>85</v>
      </c>
      <c r="J35" s="45">
        <v>40</v>
      </c>
      <c r="K35" s="46">
        <v>30.6</v>
      </c>
      <c r="L35" s="46">
        <v>16.3</v>
      </c>
      <c r="M35" s="44">
        <v>11.4</v>
      </c>
      <c r="N35" s="58">
        <v>1019.4</v>
      </c>
      <c r="O35" s="59">
        <v>1012.3</v>
      </c>
      <c r="P35" s="60">
        <v>1014.3</v>
      </c>
      <c r="Q35" s="45">
        <v>0</v>
      </c>
      <c r="R35" s="46">
        <v>114.6</v>
      </c>
      <c r="S35" s="44">
        <v>0</v>
      </c>
      <c r="T35" s="47">
        <v>0.517361111111111</v>
      </c>
      <c r="U35" s="45">
        <v>1069</v>
      </c>
      <c r="V35" s="44">
        <v>501</v>
      </c>
      <c r="W35" s="45">
        <v>8.2</v>
      </c>
      <c r="X35" s="44">
        <v>4.4</v>
      </c>
      <c r="Y35" s="46">
        <v>0</v>
      </c>
      <c r="Z35" s="46">
        <v>0</v>
      </c>
      <c r="AA35" s="30">
        <v>0</v>
      </c>
      <c r="AB35" s="1" t="s">
        <v>54</v>
      </c>
      <c r="AC35" s="1"/>
      <c r="AD35" s="65">
        <f>AVERAGE(X10:X19,X21:X30,X32:X41)</f>
        <v>3.3333333333333335</v>
      </c>
      <c r="AE35" s="9">
        <f>MAX(X10:X19,X21:X30,X32:X41)</f>
        <v>5.1</v>
      </c>
      <c r="AF35" s="10">
        <f>MIN(X10:X19,X21:X30,X32:X41)</f>
        <v>1.3</v>
      </c>
      <c r="AG35" s="1"/>
      <c r="AH35" s="1"/>
      <c r="AI35" s="1"/>
      <c r="AJ35" s="71" t="s">
        <v>103</v>
      </c>
      <c r="AK35" s="71">
        <f>COUNTIF(AA10:AA19,"&gt;=75")+COUNTIF(AA21:AA30,"&gt;=75")+COUNTIF(AA32:AA41,"&gt;=75")</f>
        <v>0</v>
      </c>
      <c r="AL35" s="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</row>
    <row r="36" spans="1:86" ht="12.75">
      <c r="A36" s="34">
        <v>25</v>
      </c>
      <c r="B36" s="45">
        <v>20.8</v>
      </c>
      <c r="C36" s="46">
        <v>11.4</v>
      </c>
      <c r="D36" s="46">
        <v>11</v>
      </c>
      <c r="E36" s="46">
        <f t="shared" si="6"/>
        <v>9.4</v>
      </c>
      <c r="F36" s="44">
        <v>15.54</v>
      </c>
      <c r="G36" s="45">
        <v>95</v>
      </c>
      <c r="H36" s="46">
        <v>68</v>
      </c>
      <c r="I36" s="44">
        <v>86</v>
      </c>
      <c r="J36" s="45">
        <v>21</v>
      </c>
      <c r="K36" s="46">
        <v>16.1</v>
      </c>
      <c r="L36" s="46">
        <v>5.6</v>
      </c>
      <c r="M36" s="44">
        <v>3.6</v>
      </c>
      <c r="N36" s="58">
        <v>1011.9</v>
      </c>
      <c r="O36" s="59">
        <v>1008.5</v>
      </c>
      <c r="P36" s="60">
        <v>1010.1</v>
      </c>
      <c r="Q36" s="45">
        <v>0</v>
      </c>
      <c r="R36" s="46">
        <v>114.6</v>
      </c>
      <c r="S36" s="44">
        <v>0</v>
      </c>
      <c r="T36" s="47">
        <v>0.2263888888888889</v>
      </c>
      <c r="U36" s="45">
        <v>1202</v>
      </c>
      <c r="V36" s="44">
        <v>336</v>
      </c>
      <c r="W36" s="45">
        <v>8.8</v>
      </c>
      <c r="X36" s="44">
        <v>3.2</v>
      </c>
      <c r="Y36" s="46">
        <v>0</v>
      </c>
      <c r="Z36" s="46">
        <v>0</v>
      </c>
      <c r="AA36" s="30">
        <v>0</v>
      </c>
      <c r="AB36" s="1"/>
      <c r="AC36" s="1"/>
      <c r="AD36" s="65"/>
      <c r="AE36" s="9"/>
      <c r="AF36" s="10"/>
      <c r="AG36" s="1"/>
      <c r="AH36" s="1"/>
      <c r="AI36" s="1"/>
      <c r="AJ36" s="76" t="s">
        <v>104</v>
      </c>
      <c r="AK36" s="76">
        <f>COUNTIF(AA10:AA19,"&gt;=100")+COUNTIF(AA21:AA30,"&gt;=100")+COUNTIF(AA32:AA41,"&gt;=100")</f>
        <v>0</v>
      </c>
      <c r="AL36" s="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</row>
    <row r="37" spans="1:86" ht="12.75">
      <c r="A37" s="34">
        <v>26</v>
      </c>
      <c r="B37" s="45">
        <v>22</v>
      </c>
      <c r="C37" s="46">
        <v>13.2</v>
      </c>
      <c r="D37" s="46">
        <v>13</v>
      </c>
      <c r="E37" s="46">
        <f t="shared" si="6"/>
        <v>8.8</v>
      </c>
      <c r="F37" s="44">
        <v>15.68</v>
      </c>
      <c r="G37" s="45">
        <v>96</v>
      </c>
      <c r="H37" s="46">
        <v>59</v>
      </c>
      <c r="I37" s="44">
        <v>87</v>
      </c>
      <c r="J37" s="45">
        <v>42</v>
      </c>
      <c r="K37" s="46">
        <v>32.2</v>
      </c>
      <c r="L37" s="46">
        <v>4.9</v>
      </c>
      <c r="M37" s="44">
        <v>3.1</v>
      </c>
      <c r="N37" s="58">
        <v>1012.3</v>
      </c>
      <c r="O37" s="59">
        <v>1008.7</v>
      </c>
      <c r="P37" s="60">
        <v>1009.9</v>
      </c>
      <c r="Q37" s="45">
        <v>7.6</v>
      </c>
      <c r="R37" s="46">
        <v>122.2</v>
      </c>
      <c r="S37" s="44">
        <v>34</v>
      </c>
      <c r="T37" s="47">
        <v>0.19791666666666666</v>
      </c>
      <c r="U37" s="45">
        <v>1081</v>
      </c>
      <c r="V37" s="44">
        <v>296</v>
      </c>
      <c r="W37" s="45">
        <v>7.6</v>
      </c>
      <c r="X37" s="44">
        <v>2.7</v>
      </c>
      <c r="Y37" s="46">
        <v>0</v>
      </c>
      <c r="Z37" s="46">
        <v>0</v>
      </c>
      <c r="AA37" s="30">
        <v>0</v>
      </c>
      <c r="AB37" s="1" t="s">
        <v>77</v>
      </c>
      <c r="AD37" s="65">
        <f>AVERAGE(Y10:Y19,Y21:Y30,Y32:Y41)</f>
        <v>0</v>
      </c>
      <c r="AE37" s="9">
        <f>MAX(Y10:Y19,Y21:Y30,Y32:Y41)</f>
        <v>0</v>
      </c>
      <c r="AF37" s="10">
        <f>MIN(Y10:Y19,Y21:Y30,Y32:Y41)</f>
        <v>0</v>
      </c>
      <c r="AG37" s="1"/>
      <c r="AH37" s="1"/>
      <c r="AI37" s="1"/>
      <c r="AJ37" s="1"/>
      <c r="AK37" s="1"/>
      <c r="AL37" s="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</row>
    <row r="38" spans="1:86" ht="12.75">
      <c r="A38" s="34">
        <v>27</v>
      </c>
      <c r="B38" s="45">
        <v>19.3</v>
      </c>
      <c r="C38" s="46">
        <v>12.9</v>
      </c>
      <c r="D38" s="46">
        <v>12.9</v>
      </c>
      <c r="E38" s="46">
        <f t="shared" si="6"/>
        <v>6.4</v>
      </c>
      <c r="F38" s="44">
        <v>15.12</v>
      </c>
      <c r="G38" s="45">
        <v>97</v>
      </c>
      <c r="H38" s="46">
        <v>71</v>
      </c>
      <c r="I38" s="44">
        <v>90</v>
      </c>
      <c r="J38" s="45">
        <v>23</v>
      </c>
      <c r="K38" s="46">
        <v>18.6</v>
      </c>
      <c r="L38" s="46">
        <v>4.4</v>
      </c>
      <c r="M38" s="44">
        <v>2.9</v>
      </c>
      <c r="N38" s="58">
        <v>1015.1</v>
      </c>
      <c r="O38" s="59">
        <v>1012.2</v>
      </c>
      <c r="P38" s="60">
        <v>1013.5</v>
      </c>
      <c r="Q38" s="45">
        <v>2.2</v>
      </c>
      <c r="R38" s="46">
        <v>124.4</v>
      </c>
      <c r="S38" s="44">
        <v>19.6</v>
      </c>
      <c r="T38" s="47">
        <v>0.09722222222222222</v>
      </c>
      <c r="U38" s="45">
        <v>1004</v>
      </c>
      <c r="V38" s="44">
        <v>235</v>
      </c>
      <c r="W38" s="45">
        <v>8.2</v>
      </c>
      <c r="X38" s="44">
        <v>2.6</v>
      </c>
      <c r="Y38" s="46">
        <v>0</v>
      </c>
      <c r="Z38" s="46">
        <v>0</v>
      </c>
      <c r="AA38" s="30">
        <v>0</v>
      </c>
      <c r="AB38" s="1" t="s">
        <v>78</v>
      </c>
      <c r="AC38" s="1"/>
      <c r="AD38" s="65">
        <f>AVERAGE(Z10:Z19,Z21:Z30,Z32:Z41)</f>
        <v>0</v>
      </c>
      <c r="AE38" s="9">
        <f>MAX(Z10:Z19,Z21:Z30,Z32:Z41)</f>
        <v>0</v>
      </c>
      <c r="AF38" s="10">
        <f>MIN(Z10:Z19,Z21:Z30,Z32:Z41)</f>
        <v>0</v>
      </c>
      <c r="AG38" s="67">
        <f>SUM(Z10:Z19,Z21:Z30,Z32:Z41)</f>
        <v>0</v>
      </c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</row>
    <row r="39" spans="1:86" ht="12.75">
      <c r="A39" s="34">
        <v>28</v>
      </c>
      <c r="B39" s="45">
        <v>22.4</v>
      </c>
      <c r="C39" s="46">
        <v>11.7</v>
      </c>
      <c r="D39" s="46">
        <v>12</v>
      </c>
      <c r="E39" s="46">
        <f t="shared" si="6"/>
        <v>10.7</v>
      </c>
      <c r="F39" s="44">
        <v>17.23</v>
      </c>
      <c r="G39" s="45">
        <v>96</v>
      </c>
      <c r="H39" s="46">
        <v>66</v>
      </c>
      <c r="I39" s="44">
        <v>84</v>
      </c>
      <c r="J39" s="45">
        <v>24</v>
      </c>
      <c r="K39" s="46">
        <v>18.5</v>
      </c>
      <c r="L39" s="46">
        <v>7.7</v>
      </c>
      <c r="M39" s="44">
        <v>5.2</v>
      </c>
      <c r="N39" s="58">
        <v>1015.1</v>
      </c>
      <c r="O39" s="59">
        <v>1012.9</v>
      </c>
      <c r="P39" s="60">
        <v>1013.8</v>
      </c>
      <c r="Q39" s="45">
        <v>0</v>
      </c>
      <c r="R39" s="46">
        <v>124.4</v>
      </c>
      <c r="S39" s="44">
        <v>0</v>
      </c>
      <c r="T39" s="47">
        <v>0.40972222222222227</v>
      </c>
      <c r="U39" s="45">
        <v>1079</v>
      </c>
      <c r="V39" s="44">
        <v>453</v>
      </c>
      <c r="W39" s="45">
        <v>7.9</v>
      </c>
      <c r="X39" s="44">
        <v>3.8</v>
      </c>
      <c r="Y39" s="46">
        <v>0</v>
      </c>
      <c r="Z39" s="46">
        <v>0</v>
      </c>
      <c r="AA39" s="30">
        <v>0</v>
      </c>
      <c r="AB39" s="1" t="s">
        <v>79</v>
      </c>
      <c r="AD39" s="65">
        <f>AVERAGE(AA10:AA19,AA21:AA30,AA32:AA41)</f>
        <v>0</v>
      </c>
      <c r="AE39" s="9">
        <f>MAX(AA10:AA19,AA21:AA30,AA32:AA41)</f>
        <v>0</v>
      </c>
      <c r="AF39" s="10">
        <f>MIN(AA10:AA19,AA21:AA30,AA32:AA41)</f>
        <v>0</v>
      </c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</row>
    <row r="40" spans="1:86" ht="12.75">
      <c r="A40" s="34">
        <v>29</v>
      </c>
      <c r="B40" s="45">
        <v>24.7</v>
      </c>
      <c r="C40" s="46">
        <v>14.1</v>
      </c>
      <c r="D40" s="46">
        <v>14</v>
      </c>
      <c r="E40" s="46">
        <f t="shared" si="6"/>
        <v>10.6</v>
      </c>
      <c r="F40" s="44">
        <v>19.4</v>
      </c>
      <c r="G40" s="45">
        <v>92</v>
      </c>
      <c r="H40" s="46">
        <v>59</v>
      </c>
      <c r="I40" s="44">
        <v>79</v>
      </c>
      <c r="J40" s="45">
        <v>29</v>
      </c>
      <c r="K40" s="46">
        <v>22.5</v>
      </c>
      <c r="L40" s="46">
        <v>9</v>
      </c>
      <c r="M40" s="44">
        <v>6</v>
      </c>
      <c r="N40" s="58">
        <v>1016.6</v>
      </c>
      <c r="O40" s="59">
        <v>1014.2</v>
      </c>
      <c r="P40" s="60">
        <v>1014.8</v>
      </c>
      <c r="Q40" s="45">
        <v>0</v>
      </c>
      <c r="R40" s="46">
        <v>124.4</v>
      </c>
      <c r="S40" s="44">
        <v>0</v>
      </c>
      <c r="T40" s="47">
        <v>0.3854166666666667</v>
      </c>
      <c r="U40" s="45">
        <v>1042</v>
      </c>
      <c r="V40" s="44">
        <v>456</v>
      </c>
      <c r="W40" s="45">
        <v>8.3</v>
      </c>
      <c r="X40" s="44">
        <v>4.1</v>
      </c>
      <c r="Y40" s="46">
        <v>0</v>
      </c>
      <c r="Z40" s="46">
        <v>0</v>
      </c>
      <c r="AA40" s="30">
        <v>0</v>
      </c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</row>
    <row r="41" spans="1:86" ht="12.75">
      <c r="A41" s="34">
        <v>30</v>
      </c>
      <c r="B41" s="45">
        <v>25.2</v>
      </c>
      <c r="C41" s="46">
        <v>15.1</v>
      </c>
      <c r="D41" s="46">
        <v>15</v>
      </c>
      <c r="E41" s="46">
        <f t="shared" si="6"/>
        <v>10.1</v>
      </c>
      <c r="F41" s="44">
        <v>19.88</v>
      </c>
      <c r="G41" s="45">
        <v>94</v>
      </c>
      <c r="H41" s="46">
        <v>55</v>
      </c>
      <c r="I41" s="44">
        <v>80</v>
      </c>
      <c r="J41" s="45">
        <v>27</v>
      </c>
      <c r="K41" s="46">
        <v>19.3</v>
      </c>
      <c r="L41" s="46">
        <v>6.6</v>
      </c>
      <c r="M41" s="44">
        <v>4.2</v>
      </c>
      <c r="N41" s="58">
        <v>1018.4</v>
      </c>
      <c r="O41" s="59">
        <v>1016.2</v>
      </c>
      <c r="P41" s="60">
        <v>1016.8</v>
      </c>
      <c r="Q41" s="45">
        <v>0</v>
      </c>
      <c r="R41" s="46">
        <v>124.4</v>
      </c>
      <c r="S41" s="44">
        <v>0</v>
      </c>
      <c r="T41" s="47">
        <v>0.3520833333333333</v>
      </c>
      <c r="U41" s="45">
        <v>1051</v>
      </c>
      <c r="V41" s="44">
        <v>433</v>
      </c>
      <c r="W41" s="45">
        <v>8.2</v>
      </c>
      <c r="X41" s="44">
        <v>3.9</v>
      </c>
      <c r="Y41" s="46">
        <v>0</v>
      </c>
      <c r="Z41" s="46">
        <v>0</v>
      </c>
      <c r="AA41" s="30">
        <v>0</v>
      </c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</row>
    <row r="42" spans="1:86" ht="12.75">
      <c r="A42" s="41" t="s">
        <v>3</v>
      </c>
      <c r="B42" s="52">
        <f aca="true" t="shared" si="7" ref="B42:Q42">AVERAGE(B32:B41)</f>
        <v>19.159999999999997</v>
      </c>
      <c r="C42" s="54">
        <f t="shared" si="7"/>
        <v>10.959999999999999</v>
      </c>
      <c r="D42" s="54">
        <f t="shared" si="7"/>
        <v>10.39</v>
      </c>
      <c r="E42" s="54">
        <f t="shared" si="7"/>
        <v>8.2</v>
      </c>
      <c r="F42" s="53">
        <f t="shared" si="7"/>
        <v>14.522</v>
      </c>
      <c r="G42" s="52">
        <f t="shared" si="7"/>
        <v>95</v>
      </c>
      <c r="H42" s="54">
        <f t="shared" si="7"/>
        <v>66.2</v>
      </c>
      <c r="I42" s="53">
        <f t="shared" si="7"/>
        <v>85.4</v>
      </c>
      <c r="J42" s="52">
        <f t="shared" si="7"/>
        <v>28.6</v>
      </c>
      <c r="K42" s="54">
        <f t="shared" si="7"/>
        <v>21.89</v>
      </c>
      <c r="L42" s="54">
        <f t="shared" si="7"/>
        <v>7.56</v>
      </c>
      <c r="M42" s="53">
        <f t="shared" si="7"/>
        <v>5.050000000000001</v>
      </c>
      <c r="N42" s="52">
        <f t="shared" si="7"/>
        <v>1017.85</v>
      </c>
      <c r="O42" s="54">
        <f t="shared" si="7"/>
        <v>1014.4200000000001</v>
      </c>
      <c r="P42" s="53">
        <f t="shared" si="7"/>
        <v>1015.74</v>
      </c>
      <c r="Q42" s="52">
        <f t="shared" si="7"/>
        <v>1.7600000000000002</v>
      </c>
      <c r="R42" s="54">
        <f>SUM(R41-R30)</f>
        <v>17.60000000000001</v>
      </c>
      <c r="S42" s="53">
        <f aca="true" t="shared" si="8" ref="S42:X42">AVERAGE(S32:S41)</f>
        <v>6.76</v>
      </c>
      <c r="T42" s="42">
        <f t="shared" si="8"/>
        <v>0.24194444444444443</v>
      </c>
      <c r="U42" s="69">
        <f t="shared" si="8"/>
        <v>1108.4</v>
      </c>
      <c r="V42" s="53">
        <f t="shared" si="8"/>
        <v>331.3</v>
      </c>
      <c r="W42" s="52">
        <f t="shared" si="8"/>
        <v>7.910000000000001</v>
      </c>
      <c r="X42" s="53">
        <f t="shared" si="8"/>
        <v>3.05</v>
      </c>
      <c r="Y42" s="52"/>
      <c r="Z42" s="54">
        <f>SUM(Z32:Z41)</f>
        <v>0</v>
      </c>
      <c r="AA42" s="54">
        <f>AVERAGE(AA32:AA41)</f>
        <v>0</v>
      </c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</row>
    <row r="43" spans="1:86" ht="12.75">
      <c r="A43" s="62" t="s">
        <v>4</v>
      </c>
      <c r="B43" s="55">
        <f aca="true" t="shared" si="9" ref="B43:Q43">AVERAGE(B10:B19,B21:B30,B32:B41)</f>
        <v>19.860000000000007</v>
      </c>
      <c r="C43" s="56">
        <f t="shared" si="9"/>
        <v>10.500000000000002</v>
      </c>
      <c r="D43" s="56">
        <f t="shared" si="9"/>
        <v>9.693333333333335</v>
      </c>
      <c r="E43" s="56">
        <f t="shared" si="9"/>
        <v>9.360000000000003</v>
      </c>
      <c r="F43" s="57">
        <f t="shared" si="9"/>
        <v>14.82466666666667</v>
      </c>
      <c r="G43" s="56">
        <f t="shared" si="9"/>
        <v>92.43333333333334</v>
      </c>
      <c r="H43" s="56">
        <f t="shared" si="9"/>
        <v>56.9</v>
      </c>
      <c r="I43" s="57">
        <f t="shared" si="9"/>
        <v>78.76666666666667</v>
      </c>
      <c r="J43" s="56">
        <f t="shared" si="9"/>
        <v>32.666666666666664</v>
      </c>
      <c r="K43" s="56">
        <f t="shared" si="9"/>
        <v>24.00333333333333</v>
      </c>
      <c r="L43" s="56">
        <f t="shared" si="9"/>
        <v>8.79666666666667</v>
      </c>
      <c r="M43" s="57">
        <f t="shared" si="9"/>
        <v>5.81</v>
      </c>
      <c r="N43" s="56">
        <f t="shared" si="9"/>
        <v>1017.6599999999999</v>
      </c>
      <c r="O43" s="56">
        <f t="shared" si="9"/>
        <v>1013.1966666666667</v>
      </c>
      <c r="P43" s="57">
        <f t="shared" si="9"/>
        <v>1015.2399999999999</v>
      </c>
      <c r="Q43" s="56">
        <f t="shared" si="9"/>
        <v>4.1466666666666665</v>
      </c>
      <c r="R43" s="56">
        <f>MAX(R10:R19,R21:R30,R32:R41)</f>
        <v>124.4</v>
      </c>
      <c r="S43" s="57">
        <f aca="true" t="shared" si="10" ref="S43:X43">AVERAGE(S10:S19,S21:S30,S32:S41)</f>
        <v>14.139999999999999</v>
      </c>
      <c r="T43" s="48">
        <f t="shared" si="10"/>
        <v>0.2632175925925926</v>
      </c>
      <c r="U43" s="70">
        <f t="shared" si="10"/>
        <v>1089.2666666666667</v>
      </c>
      <c r="V43" s="63">
        <f t="shared" si="10"/>
        <v>362.03333333333336</v>
      </c>
      <c r="W43" s="56">
        <f t="shared" si="10"/>
        <v>8.106666666666666</v>
      </c>
      <c r="X43" s="57">
        <f t="shared" si="10"/>
        <v>3.3333333333333335</v>
      </c>
      <c r="Y43" s="55"/>
      <c r="Z43" s="56">
        <f>SUM(Z10:Z19,Z21:Z30,Z32:Z41)</f>
        <v>0</v>
      </c>
      <c r="AA43" s="56">
        <f>AVERAGE(AA10:AA19,AA21:AA30,AA32:AA41)</f>
        <v>0</v>
      </c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</row>
  </sheetData>
  <mergeCells count="18">
    <mergeCell ref="BS22:CH43"/>
    <mergeCell ref="B7:B9"/>
    <mergeCell ref="C7:C9"/>
    <mergeCell ref="B6:F6"/>
    <mergeCell ref="G6:I6"/>
    <mergeCell ref="N6:P6"/>
    <mergeCell ref="Y7:Z7"/>
    <mergeCell ref="A1:AA1"/>
    <mergeCell ref="A3:AA3"/>
    <mergeCell ref="J6:M6"/>
    <mergeCell ref="Q6:S6"/>
    <mergeCell ref="U6:V6"/>
    <mergeCell ref="W6:X6"/>
    <mergeCell ref="Y6:AA6"/>
    <mergeCell ref="AM1:BB1"/>
    <mergeCell ref="AB1:AL1"/>
    <mergeCell ref="BC1:BR1"/>
    <mergeCell ref="BS1:CH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7" max="42" man="1"/>
    <brk id="38" max="42" man="1"/>
    <brk id="54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2011-11-03T10:22:33Z</dcterms:modified>
  <cp:category/>
  <cp:version/>
  <cp:contentType/>
  <cp:contentStatus/>
</cp:coreProperties>
</file>