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61" windowWidth="11055" windowHeight="8370" activeTab="0"/>
  </bookViews>
  <sheets>
    <sheet name="Übersicht" sheetId="1" r:id="rId1"/>
  </sheets>
  <definedNames>
    <definedName name="_xlnm.Print_Area" localSheetId="0">'Übersicht'!$A$1:$BD$44</definedName>
  </definedNames>
  <calcPr fullCalcOnLoad="1"/>
</workbook>
</file>

<file path=xl/sharedStrings.xml><?xml version="1.0" encoding="utf-8"?>
<sst xmlns="http://schemas.openxmlformats.org/spreadsheetml/2006/main" count="96" uniqueCount="89">
  <si>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</si>
  <si>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</si>
  <si>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</si>
  <si>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</si>
  <si>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</si>
  <si>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</si>
  <si>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</si>
  <si>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</si>
  <si>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</si>
  <si>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</si>
  <si>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</si>
  <si>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</si>
  <si>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</si>
  <si>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</si>
  <si>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</si>
  <si>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</si>
  <si>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</si>
  <si>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</si>
  <si>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</si>
  <si>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</si>
  <si>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</si>
  <si>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</si>
  <si>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</si>
  <si>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</si>
  <si>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</si>
  <si>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</si>
  <si>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</si>
  <si>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</si>
  <si>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</si>
  <si>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</si>
  <si>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</si>
  <si>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</si>
  <si>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</si>
  <si>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</si>
  <si>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</si>
  <si>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</si>
  <si>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</si>
  <si>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</si>
  <si>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</si>
  <si>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</si>
  <si>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</si>
  <si>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</si>
  <si>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</si>
  <si>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</si>
  <si>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</si>
  <si>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</si>
  <si>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</si>
  <si>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</si>
  <si>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</si>
  <si>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</si>
  <si>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</si>
  <si>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</si>
  <si>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</si>
  <si>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</si>
  <si>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</si>
  <si>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</si>
  <si>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</si>
  <si>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</si>
  <si>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</si>
  <si>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</si>
  <si>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</si>
  <si>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</si>
  <si>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</si>
  <si>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</si>
  <si>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</si>
  <si>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</si>
  <si>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</si>
  <si>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</si>
  <si>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</si>
  <si>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</si>
  <si>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</si>
  <si>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</si>
  <si>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</si>
  <si>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</si>
  <si>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</si>
  <si>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0"/>
      </rPr>
      <t xml:space="preserve"> [hPa]</t>
    </r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</si>
  <si>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</si>
  <si>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</si>
  <si>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März 2016</t>
  </si>
  <si>
    <t>-1.7 °C</t>
  </si>
  <si>
    <t>-0.92 °C</t>
  </si>
  <si>
    <t>-0.33 °C</t>
  </si>
  <si>
    <t>133h 09min</t>
  </si>
  <si>
    <t>10 statt 12</t>
  </si>
  <si>
    <t>-38.8 mm</t>
  </si>
  <si>
    <t>+6h 9min</t>
  </si>
  <si>
    <t>-1</t>
  </si>
  <si>
    <t>+2.2</t>
  </si>
  <si>
    <t>+/-0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</si>
</sst>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7]dddd\,\ d\.\ mmmm\ yyyy"/>
    <numFmt numFmtId="179" formatCode="dd/mm/yyyy;@"/>
    <numFmt numFmtId="180" formatCode="[$-807]d/\ mmmm\ yyyy;@"/>
    <numFmt numFmtId="181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81" fontId="3" fillId="45" borderId="11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3" fillId="47" borderId="11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>
      <alignment horizontal="right"/>
    </xf>
    <xf numFmtId="0" fontId="3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8" fillId="51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81" fontId="3" fillId="45" borderId="13" xfId="0" applyNumberFormat="1" applyFont="1" applyFill="1" applyBorder="1" applyAlignment="1">
      <alignment horizontal="center"/>
    </xf>
    <xf numFmtId="181" fontId="3" fillId="45" borderId="12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2" fontId="3" fillId="45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6" fillId="51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41460184"/>
        <c:axId val="37597337"/>
      </c:line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0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2831714"/>
        <c:axId val="25485427"/>
      </c:line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5427"/>
        <c:crosses val="autoZero"/>
        <c:auto val="1"/>
        <c:lblOffset val="100"/>
        <c:tickLblSkip val="1"/>
        <c:noMultiLvlLbl val="0"/>
      </c:catAx>
      <c:valAx>
        <c:axId val="254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28042252"/>
        <c:axId val="51053677"/>
      </c:line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  <c:max val="1030"/>
          <c:min val="9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56829910"/>
        <c:axId val="41707143"/>
      </c:barChart>
      <c:catAx>
        <c:axId val="56829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7143"/>
        <c:crosses val="autoZero"/>
        <c:auto val="0"/>
        <c:lblOffset val="100"/>
        <c:tickLblSkip val="1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39819968"/>
        <c:axId val="22835393"/>
      </c:bar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9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775"/>
          <c:w val="0.963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/>
            </c:numRef>
          </c:val>
        </c:ser>
        <c:axId val="4191946"/>
        <c:axId val="37727515"/>
      </c:bar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9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05"/>
          <c:y val="0.926"/>
          <c:w val="0.220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582900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774900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678900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582900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678900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Diagramm 12"/>
        <xdr:cNvGraphicFramePr/>
      </xdr:nvGraphicFramePr>
      <xdr:xfrm>
        <a:off x="27774900" y="3495675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zoomScalePageLayoutView="0" workbookViewId="0" topLeftCell="A1">
      <selection activeCell="K21" sqref="K21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18" max="18" width="12.7109375" style="0" customWidth="1"/>
    <col min="24" max="24" width="12.7109375" style="0" customWidth="1"/>
  </cols>
  <sheetData>
    <row r="1" spans="1:73" ht="2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84">
        <v>42430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4">
        <v>42430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6">
        <v>42430</v>
      </c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91" t="s">
        <v>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92" t="s">
        <v>76</v>
      </c>
      <c r="C6" s="88"/>
      <c r="D6" s="88"/>
      <c r="E6" s="89"/>
      <c r="F6" s="69" t="s">
        <v>77</v>
      </c>
      <c r="G6" s="92" t="s">
        <v>75</v>
      </c>
      <c r="H6" s="88"/>
      <c r="I6" s="89"/>
      <c r="J6" s="88" t="s">
        <v>72</v>
      </c>
      <c r="K6" s="89"/>
      <c r="L6" s="53" t="s">
        <v>73</v>
      </c>
      <c r="M6" s="92" t="s">
        <v>74</v>
      </c>
      <c r="N6" s="88"/>
      <c r="O6" s="1"/>
      <c r="P6" s="1"/>
      <c r="Q6" s="58" t="s">
        <v>11</v>
      </c>
      <c r="R6" s="3" t="s">
        <v>12</v>
      </c>
      <c r="S6" s="4" t="s">
        <v>13</v>
      </c>
      <c r="T6" s="5" t="s">
        <v>14</v>
      </c>
      <c r="U6" s="68" t="s">
        <v>15</v>
      </c>
      <c r="V6" s="65"/>
      <c r="W6" s="78" t="s">
        <v>16</v>
      </c>
      <c r="X6" s="78"/>
      <c r="Y6" s="68" t="s">
        <v>49</v>
      </c>
    </row>
    <row r="7" spans="1:25" ht="12.75">
      <c r="A7" s="37"/>
      <c r="B7" s="93" t="s">
        <v>6</v>
      </c>
      <c r="C7" s="95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80" t="s">
        <v>42</v>
      </c>
      <c r="N7" s="81"/>
      <c r="O7" s="1" t="s">
        <v>17</v>
      </c>
      <c r="P7" s="1"/>
      <c r="Q7" s="59">
        <f>AVERAGE(B10:B19,B21:B30,B32:B42)</f>
        <v>6.603225806451612</v>
      </c>
      <c r="R7" s="8">
        <f>MAX(B10:B19,B21:B30,B32:B42)</f>
        <v>16.7</v>
      </c>
      <c r="S7" s="9">
        <f>MIN(B10:B19,B21:B30,B32:B42)</f>
        <v>0.4</v>
      </c>
      <c r="T7" s="1"/>
      <c r="U7" s="97" t="s">
        <v>79</v>
      </c>
      <c r="V7" s="22" t="s">
        <v>71</v>
      </c>
      <c r="W7" s="65" t="s">
        <v>52</v>
      </c>
      <c r="X7" s="65">
        <f>COUNTIF($C$10:$C$19,"&lt;=-10")+COUNTIF($C$21:$C$30,"&lt;=-10")+COUNTIF($C$32:$C$42,"&lt;=-10")</f>
        <v>0</v>
      </c>
      <c r="Y7" s="1"/>
    </row>
    <row r="8" spans="1:25" ht="12.75">
      <c r="A8" s="37"/>
      <c r="B8" s="93"/>
      <c r="C8" s="95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9">
        <f>AVERAGE(C10:C19,C21:C30,C32:C42)</f>
        <v>-0.4322580645161291</v>
      </c>
      <c r="R8" s="8">
        <f>MAX(C10:C19,C21:C30,C32:C42)</f>
        <v>6.7</v>
      </c>
      <c r="S8" s="9">
        <f>MIN(C10:C19,C21:C30,C32:C42)</f>
        <v>-6.6</v>
      </c>
      <c r="T8" s="1"/>
      <c r="U8" s="97" t="s">
        <v>81</v>
      </c>
      <c r="V8" s="22" t="s">
        <v>37</v>
      </c>
      <c r="W8" s="9" t="s">
        <v>53</v>
      </c>
      <c r="X8" s="9">
        <f>COUNTIF($B$10:$B$19,"&lt;=0")+COUNTIF($B$21:$B$30,"&lt;=0")+COUNTIF($B$32:$B$42,"&lt;=0")</f>
        <v>0</v>
      </c>
      <c r="Y8" s="97" t="s">
        <v>86</v>
      </c>
    </row>
    <row r="9" spans="1:25" ht="12.75">
      <c r="A9" s="28"/>
      <c r="B9" s="94"/>
      <c r="C9" s="96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9">
        <f>AVERAGE(E10:E19,E21:E30,E32:E42)</f>
        <v>2.7806451612903227</v>
      </c>
      <c r="R9" s="8">
        <f>MAX(E10:E19,E21:E30,E32:E42)</f>
        <v>11.9</v>
      </c>
      <c r="S9" s="9">
        <f>MIN(E10:E19,E21:E30,E32:E42)</f>
        <v>-2.7</v>
      </c>
      <c r="T9" s="1"/>
      <c r="U9" s="97" t="s">
        <v>80</v>
      </c>
      <c r="V9" s="22" t="s">
        <v>38</v>
      </c>
      <c r="W9" s="10" t="s">
        <v>54</v>
      </c>
      <c r="X9" s="10">
        <f>COUNTIF($C$10:$C$19,"&lt;0")+COUNTIF($C$21:$C$30,"&lt;0")+COUNTIF($C$32:$C$42,"&lt;0")</f>
        <v>17</v>
      </c>
      <c r="Y9" s="97" t="s">
        <v>87</v>
      </c>
    </row>
    <row r="10" spans="1:25" ht="12.75">
      <c r="A10" s="29">
        <v>1</v>
      </c>
      <c r="B10" s="38">
        <v>3.4</v>
      </c>
      <c r="C10" s="39">
        <v>-1.5</v>
      </c>
      <c r="D10" s="39">
        <f aca="true" t="shared" si="0" ref="D10:D19">SUM(B10-C10)</f>
        <v>4.9</v>
      </c>
      <c r="E10" s="37">
        <v>0.3</v>
      </c>
      <c r="F10" s="38">
        <v>27</v>
      </c>
      <c r="G10" s="50">
        <v>1023.6</v>
      </c>
      <c r="H10" s="51">
        <v>1019.4</v>
      </c>
      <c r="I10" s="75">
        <v>1021.7</v>
      </c>
      <c r="J10" s="39">
        <v>1.8</v>
      </c>
      <c r="K10" s="39">
        <f>J10</f>
        <v>1.8</v>
      </c>
      <c r="L10" s="70">
        <v>1.5</v>
      </c>
      <c r="M10" s="39">
        <v>3</v>
      </c>
      <c r="N10" s="25">
        <v>4</v>
      </c>
      <c r="O10" s="1"/>
      <c r="P10" s="1"/>
      <c r="Q10" s="59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22</v>
      </c>
      <c r="Y10" s="1"/>
    </row>
    <row r="11" spans="1:25" ht="12.75">
      <c r="A11" s="29">
        <v>2</v>
      </c>
      <c r="B11" s="38">
        <v>7.1</v>
      </c>
      <c r="C11" s="39">
        <v>-2</v>
      </c>
      <c r="D11" s="39">
        <f t="shared" si="0"/>
        <v>9.1</v>
      </c>
      <c r="E11" s="37">
        <v>1.6</v>
      </c>
      <c r="F11" s="38">
        <v>63</v>
      </c>
      <c r="G11" s="50">
        <v>1019.4</v>
      </c>
      <c r="H11" s="51">
        <v>1003.4</v>
      </c>
      <c r="I11" s="75">
        <v>1009.8</v>
      </c>
      <c r="J11" s="39">
        <v>9.2</v>
      </c>
      <c r="K11" s="39">
        <f>K10+J11</f>
        <v>11</v>
      </c>
      <c r="L11" s="70">
        <v>0.57</v>
      </c>
      <c r="M11" s="39">
        <v>0</v>
      </c>
      <c r="N11" s="25">
        <v>0</v>
      </c>
      <c r="O11" s="1" t="s">
        <v>20</v>
      </c>
      <c r="P11" s="1"/>
      <c r="Q11" s="59">
        <f>AVERAGE(F10:F19,F21:F30,F32:F42)</f>
        <v>33.645161290322584</v>
      </c>
      <c r="R11" s="8">
        <f>MAX(F10:F19,F21:F30,F32:F42)</f>
        <v>79</v>
      </c>
      <c r="S11" s="9">
        <f>MIN(F10:F19,F21:F30,F32:F42)</f>
        <v>18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0</v>
      </c>
      <c r="Y11" s="1"/>
    </row>
    <row r="12" spans="1:25" ht="12.75">
      <c r="A12" s="29">
        <v>3</v>
      </c>
      <c r="B12" s="38">
        <v>0.5</v>
      </c>
      <c r="C12" s="39">
        <v>-3.3</v>
      </c>
      <c r="D12" s="39">
        <f t="shared" si="0"/>
        <v>3.8</v>
      </c>
      <c r="E12" s="37">
        <v>-1.3</v>
      </c>
      <c r="F12" s="38">
        <v>34</v>
      </c>
      <c r="G12" s="50">
        <v>1010.6</v>
      </c>
      <c r="H12" s="51">
        <v>1003.5</v>
      </c>
      <c r="I12" s="75">
        <v>1006.1</v>
      </c>
      <c r="J12" s="39">
        <v>3.4</v>
      </c>
      <c r="K12" s="39">
        <f aca="true" t="shared" si="1" ref="K12:K19">K11+J12</f>
        <v>14.4</v>
      </c>
      <c r="L12" s="70">
        <v>0</v>
      </c>
      <c r="M12" s="39">
        <v>4</v>
      </c>
      <c r="N12" s="25">
        <v>7</v>
      </c>
      <c r="O12" s="1"/>
      <c r="P12" s="1"/>
      <c r="Q12" s="59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0</v>
      </c>
      <c r="Y12" s="97" t="s">
        <v>88</v>
      </c>
    </row>
    <row r="13" spans="1:25" ht="12.75">
      <c r="A13" s="29">
        <v>4</v>
      </c>
      <c r="B13" s="38">
        <v>1.8</v>
      </c>
      <c r="C13" s="39">
        <v>-3.9</v>
      </c>
      <c r="D13" s="39">
        <f t="shared" si="0"/>
        <v>5.7</v>
      </c>
      <c r="E13" s="37">
        <v>-1</v>
      </c>
      <c r="F13" s="38">
        <v>24</v>
      </c>
      <c r="G13" s="50">
        <v>1011.2</v>
      </c>
      <c r="H13" s="51">
        <v>997.4</v>
      </c>
      <c r="I13" s="75">
        <v>1003.3</v>
      </c>
      <c r="J13" s="39">
        <v>2.2</v>
      </c>
      <c r="K13" s="39">
        <f t="shared" si="1"/>
        <v>16.6</v>
      </c>
      <c r="L13" s="70">
        <v>1.98</v>
      </c>
      <c r="M13" s="39">
        <v>1</v>
      </c>
      <c r="N13" s="25">
        <v>4</v>
      </c>
      <c r="O13" s="1" t="s">
        <v>26</v>
      </c>
      <c r="P13" s="1"/>
      <c r="Q13" s="59">
        <f>AVERAGE(G10:G19,G21:G30,G32:G42)</f>
        <v>1016.9903225806452</v>
      </c>
      <c r="R13" s="8">
        <f>MAX(G10:G19,G21:G30,G32:G42)</f>
        <v>1024.9</v>
      </c>
      <c r="S13" s="9">
        <f>MIN(G10:G19,G21:G30,G32:G42)</f>
        <v>1000.6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0</v>
      </c>
      <c r="Y13" s="97" t="s">
        <v>88</v>
      </c>
    </row>
    <row r="14" spans="1:25" ht="12.75">
      <c r="A14" s="29">
        <v>5</v>
      </c>
      <c r="B14" s="38">
        <v>1.3</v>
      </c>
      <c r="C14" s="39">
        <v>-1.1</v>
      </c>
      <c r="D14" s="39">
        <f t="shared" si="0"/>
        <v>2.4000000000000004</v>
      </c>
      <c r="E14" s="37">
        <v>0.4</v>
      </c>
      <c r="F14" s="38">
        <v>32</v>
      </c>
      <c r="G14" s="50">
        <v>1000.6</v>
      </c>
      <c r="H14" s="51">
        <v>996</v>
      </c>
      <c r="I14" s="75">
        <v>997.1</v>
      </c>
      <c r="J14" s="39">
        <v>9</v>
      </c>
      <c r="K14" s="39">
        <f t="shared" si="1"/>
        <v>25.6</v>
      </c>
      <c r="L14" s="70">
        <v>0.67</v>
      </c>
      <c r="M14" s="39">
        <v>4</v>
      </c>
      <c r="N14" s="25">
        <v>7</v>
      </c>
      <c r="O14" s="1" t="s">
        <v>28</v>
      </c>
      <c r="P14" s="1"/>
      <c r="Q14" s="59">
        <f>AVERAGE(H10:H19,H21:H30,H32:H42)</f>
        <v>1010.9258064516131</v>
      </c>
      <c r="R14" s="8">
        <f>MAX(H10:H19,H21:H30,H32:H42)</f>
        <v>1023.2</v>
      </c>
      <c r="S14" s="9">
        <f>MIN(H10:H19,H21:H30,H32:H42)</f>
        <v>996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0</v>
      </c>
      <c r="Y14" s="16"/>
    </row>
    <row r="15" spans="1:25" ht="12.75">
      <c r="A15" s="29">
        <v>6</v>
      </c>
      <c r="B15" s="38">
        <v>1.7</v>
      </c>
      <c r="C15" s="39">
        <v>-2.8</v>
      </c>
      <c r="D15" s="39">
        <f t="shared" si="0"/>
        <v>4.5</v>
      </c>
      <c r="E15" s="37">
        <v>-1.1</v>
      </c>
      <c r="F15" s="38">
        <v>40</v>
      </c>
      <c r="G15" s="50">
        <v>1006.7</v>
      </c>
      <c r="H15" s="51">
        <v>1000.6</v>
      </c>
      <c r="I15" s="75">
        <v>1004.6</v>
      </c>
      <c r="J15" s="39">
        <v>0.2</v>
      </c>
      <c r="K15" s="39">
        <f t="shared" si="1"/>
        <v>25.8</v>
      </c>
      <c r="L15" s="70">
        <v>2.5</v>
      </c>
      <c r="M15" s="39">
        <v>4</v>
      </c>
      <c r="N15" s="25">
        <v>10</v>
      </c>
      <c r="O15" s="1" t="s">
        <v>30</v>
      </c>
      <c r="P15" s="1"/>
      <c r="Q15" s="59">
        <f>AVERAGE(I10:I19,I21:I30,I32:I42)</f>
        <v>1013.7774193548387</v>
      </c>
      <c r="R15" s="8">
        <f>MAX(I10:I19,I21:I30,I32:I42)</f>
        <v>1024</v>
      </c>
      <c r="S15" s="9">
        <f>MIN(I10:I19,I21:I30,I32:I42)</f>
        <v>997.1</v>
      </c>
      <c r="T15" s="1"/>
      <c r="U15" s="7"/>
      <c r="V15" s="1"/>
      <c r="W15" s="1"/>
      <c r="X15" s="1"/>
      <c r="Y15" s="16"/>
    </row>
    <row r="16" spans="1:25" ht="12.75">
      <c r="A16" s="29">
        <v>7</v>
      </c>
      <c r="B16" s="38">
        <v>2.9</v>
      </c>
      <c r="C16" s="39">
        <v>-4.3</v>
      </c>
      <c r="D16" s="39">
        <f t="shared" si="0"/>
        <v>7.199999999999999</v>
      </c>
      <c r="E16" s="37">
        <v>-1.6</v>
      </c>
      <c r="F16" s="38">
        <v>31</v>
      </c>
      <c r="G16" s="50">
        <v>1007.7</v>
      </c>
      <c r="H16" s="51">
        <v>1003.5</v>
      </c>
      <c r="I16" s="75">
        <v>1005.1</v>
      </c>
      <c r="J16" s="39">
        <v>3.2</v>
      </c>
      <c r="K16" s="39">
        <f t="shared" si="1"/>
        <v>29</v>
      </c>
      <c r="L16" s="70">
        <v>7.07</v>
      </c>
      <c r="M16" s="39">
        <v>0</v>
      </c>
      <c r="N16" s="25">
        <v>9</v>
      </c>
      <c r="O16" s="1"/>
      <c r="P16" s="1"/>
      <c r="Q16" s="59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0.4</v>
      </c>
      <c r="C17" s="39">
        <v>-4.7</v>
      </c>
      <c r="D17" s="39">
        <f t="shared" si="0"/>
        <v>5.1000000000000005</v>
      </c>
      <c r="E17" s="37">
        <v>-2</v>
      </c>
      <c r="F17" s="38">
        <v>24</v>
      </c>
      <c r="G17" s="50">
        <v>1019.3</v>
      </c>
      <c r="H17" s="51">
        <v>1007.6</v>
      </c>
      <c r="I17" s="75">
        <v>1014.7</v>
      </c>
      <c r="J17" s="39">
        <v>6.4</v>
      </c>
      <c r="K17" s="39">
        <f t="shared" si="1"/>
        <v>35.4</v>
      </c>
      <c r="L17" s="70">
        <v>4.02</v>
      </c>
      <c r="M17" s="39">
        <v>16</v>
      </c>
      <c r="N17" s="25">
        <v>21</v>
      </c>
      <c r="O17" s="1" t="s">
        <v>32</v>
      </c>
      <c r="P17" s="1"/>
      <c r="Q17" s="59">
        <f>AVERAGE(J10:J19,J21:J30,J32:J42)</f>
        <v>1.4580645161290324</v>
      </c>
      <c r="R17" s="8">
        <f>MAX(J10:J19,J21:J30,J32:J42)</f>
        <v>9.2</v>
      </c>
      <c r="S17" s="9">
        <f>MIN(J10:J19,J21:J30,J32:J42)</f>
        <v>0</v>
      </c>
      <c r="T17" s="1" t="s">
        <v>33</v>
      </c>
      <c r="U17" s="65" t="s">
        <v>83</v>
      </c>
      <c r="V17" s="1"/>
      <c r="W17" s="15" t="s">
        <v>22</v>
      </c>
      <c r="X17" s="15">
        <f>COUNTIF($F$10:$F$19,"&gt;=61.8")+COUNTIF($F$21:$F$30,"&gt;=61.8")+COUNTIF($F$32:$F$42,"&gt;=61.8")</f>
        <v>2</v>
      </c>
      <c r="Y17" s="1"/>
    </row>
    <row r="18" spans="1:25" ht="12.75">
      <c r="A18" s="29">
        <v>9</v>
      </c>
      <c r="B18" s="38">
        <v>1.3</v>
      </c>
      <c r="C18" s="39">
        <v>-6.6</v>
      </c>
      <c r="D18" s="39">
        <f t="shared" si="0"/>
        <v>7.8999999999999995</v>
      </c>
      <c r="E18" s="37">
        <v>-2.7</v>
      </c>
      <c r="F18" s="38">
        <v>18</v>
      </c>
      <c r="G18" s="50">
        <v>1018.2</v>
      </c>
      <c r="H18" s="51">
        <v>1005.7</v>
      </c>
      <c r="I18" s="75">
        <v>1010.4</v>
      </c>
      <c r="J18" s="39">
        <v>0</v>
      </c>
      <c r="K18" s="39">
        <f t="shared" si="1"/>
        <v>35.4</v>
      </c>
      <c r="L18" s="70">
        <v>9</v>
      </c>
      <c r="M18" s="39">
        <v>0</v>
      </c>
      <c r="N18" s="25">
        <v>19</v>
      </c>
      <c r="O18" s="1" t="s">
        <v>35</v>
      </c>
      <c r="P18" s="1"/>
      <c r="Q18" s="19"/>
      <c r="R18" s="7"/>
      <c r="S18" s="7"/>
      <c r="T18" s="20">
        <f>MAX(K10:K19,K21:K30,K32:K42)</f>
        <v>45.2</v>
      </c>
      <c r="U18" s="97" t="s">
        <v>84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3</v>
      </c>
      <c r="Y18" s="1"/>
    </row>
    <row r="19" spans="1:25" ht="12.75">
      <c r="A19" s="29">
        <v>10</v>
      </c>
      <c r="B19" s="38">
        <v>4.6</v>
      </c>
      <c r="C19" s="39">
        <v>-3.2</v>
      </c>
      <c r="D19" s="39">
        <f t="shared" si="0"/>
        <v>7.8</v>
      </c>
      <c r="E19" s="37">
        <v>0.4</v>
      </c>
      <c r="F19" s="38">
        <v>19</v>
      </c>
      <c r="G19" s="50">
        <v>1019</v>
      </c>
      <c r="H19" s="51">
        <v>1009.5</v>
      </c>
      <c r="I19" s="75">
        <v>1014.9</v>
      </c>
      <c r="J19" s="39">
        <v>0</v>
      </c>
      <c r="K19" s="39">
        <f t="shared" si="1"/>
        <v>35.4</v>
      </c>
      <c r="L19" s="70">
        <v>8.42</v>
      </c>
      <c r="M19" s="39">
        <v>0</v>
      </c>
      <c r="N19" s="25">
        <v>16</v>
      </c>
      <c r="O19" s="1"/>
      <c r="P19" s="1"/>
      <c r="Q19" s="59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4</v>
      </c>
      <c r="Y19" s="1"/>
    </row>
    <row r="20" spans="1:25" ht="12.75">
      <c r="A20" s="34" t="s">
        <v>1</v>
      </c>
      <c r="B20" s="42">
        <f aca="true" t="shared" si="2" ref="B20:I20">AVERAGE(B10:B19)</f>
        <v>2.5</v>
      </c>
      <c r="C20" s="43">
        <f t="shared" si="2"/>
        <v>-3.34</v>
      </c>
      <c r="D20" s="43">
        <f t="shared" si="2"/>
        <v>5.839999999999999</v>
      </c>
      <c r="E20" s="44">
        <f t="shared" si="2"/>
        <v>-0.7</v>
      </c>
      <c r="F20" s="42">
        <f t="shared" si="2"/>
        <v>31.2</v>
      </c>
      <c r="G20" s="42">
        <f t="shared" si="2"/>
        <v>1013.6300000000001</v>
      </c>
      <c r="H20" s="43">
        <f t="shared" si="2"/>
        <v>1004.6600000000002</v>
      </c>
      <c r="I20" s="44">
        <f t="shared" si="2"/>
        <v>1008.7700000000001</v>
      </c>
      <c r="J20" s="43">
        <f>AVERAGE(J10:J19)</f>
        <v>3.54</v>
      </c>
      <c r="K20" s="43">
        <f>MAX(K10:K19)</f>
        <v>35.4</v>
      </c>
      <c r="L20" s="71">
        <f>AVERAGE(L10:L19)</f>
        <v>3.5729999999999995</v>
      </c>
      <c r="M20" s="43">
        <f>SUM(M10:M19)</f>
        <v>32</v>
      </c>
      <c r="N20" s="43">
        <f>AVERAGE(N10:N19)</f>
        <v>9.7</v>
      </c>
      <c r="O20" s="1" t="s">
        <v>36</v>
      </c>
      <c r="P20" s="1"/>
      <c r="Q20" s="59">
        <f>AVERAGE(L10:L19,L21:L30,L32:L42)</f>
        <v>4.292903225806452</v>
      </c>
      <c r="R20" s="73">
        <f>MAX(L10:L19,L21:L30,L32:L42)</f>
        <v>9.5</v>
      </c>
      <c r="S20" s="74">
        <f>MIN(L10:L19,L21:L30,L32:L42)</f>
        <v>0</v>
      </c>
      <c r="T20" s="23" t="s">
        <v>82</v>
      </c>
      <c r="U20" s="97" t="s">
        <v>85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7</v>
      </c>
      <c r="Y20" s="1"/>
    </row>
    <row r="21" spans="1:25" ht="12.75">
      <c r="A21" s="29">
        <v>11</v>
      </c>
      <c r="B21" s="38">
        <v>3.2</v>
      </c>
      <c r="C21" s="39">
        <v>0.2</v>
      </c>
      <c r="D21" s="39">
        <f aca="true" t="shared" si="3" ref="D21:D30">SUM(B21-C21)</f>
        <v>3</v>
      </c>
      <c r="E21" s="37">
        <v>1.8</v>
      </c>
      <c r="F21" s="38">
        <v>24</v>
      </c>
      <c r="G21" s="50">
        <v>1022.4</v>
      </c>
      <c r="H21" s="51">
        <v>1018.8</v>
      </c>
      <c r="I21" s="75">
        <v>1020.2</v>
      </c>
      <c r="J21" s="39">
        <v>0</v>
      </c>
      <c r="K21" s="39">
        <f>K19+J21</f>
        <v>35.4</v>
      </c>
      <c r="L21" s="70">
        <v>3.22</v>
      </c>
      <c r="M21" s="39">
        <v>0</v>
      </c>
      <c r="N21" s="25">
        <v>12</v>
      </c>
      <c r="O21" s="1"/>
      <c r="P21" s="1"/>
      <c r="Q21" s="59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12</v>
      </c>
      <c r="Y21" s="1"/>
    </row>
    <row r="22" spans="1:73" ht="12.75">
      <c r="A22" s="29">
        <v>12</v>
      </c>
      <c r="B22" s="38">
        <v>3.3</v>
      </c>
      <c r="C22" s="39">
        <v>0.9</v>
      </c>
      <c r="D22" s="39">
        <f t="shared" si="3"/>
        <v>2.4</v>
      </c>
      <c r="E22" s="37">
        <v>1.9</v>
      </c>
      <c r="F22" s="38">
        <v>31</v>
      </c>
      <c r="G22" s="50">
        <v>1024.4</v>
      </c>
      <c r="H22" s="51">
        <v>1021.8</v>
      </c>
      <c r="I22" s="75">
        <v>1022.9</v>
      </c>
      <c r="J22" s="39">
        <v>0</v>
      </c>
      <c r="K22" s="39">
        <f>K21+J22</f>
        <v>35.4</v>
      </c>
      <c r="L22" s="70">
        <v>0.22</v>
      </c>
      <c r="M22" s="39">
        <v>0</v>
      </c>
      <c r="N22" s="25">
        <v>10</v>
      </c>
      <c r="O22" s="1" t="s">
        <v>46</v>
      </c>
      <c r="P22" s="1"/>
      <c r="Q22" s="59">
        <f>AVERAGE(M10:M19,M21:M30,M32:M42)</f>
        <v>1.096774193548387</v>
      </c>
      <c r="R22" s="8">
        <f>MAX(M10:M19,M21:M30,M32:M42)</f>
        <v>16</v>
      </c>
      <c r="S22" s="9">
        <f>MIN(M10:M19,M21:M30,M32:M42)</f>
        <v>0</v>
      </c>
      <c r="T22" s="61">
        <f>SUM(M10:M19,M21:M30,M32:M42)</f>
        <v>34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3</v>
      </c>
      <c r="Y22" s="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ht="12.75">
      <c r="A23" s="29">
        <v>13</v>
      </c>
      <c r="B23" s="38">
        <v>2.1</v>
      </c>
      <c r="C23" s="39">
        <v>0.7</v>
      </c>
      <c r="D23" s="39">
        <f t="shared" si="3"/>
        <v>1.4000000000000001</v>
      </c>
      <c r="E23" s="37">
        <v>1.4</v>
      </c>
      <c r="F23" s="38">
        <v>34</v>
      </c>
      <c r="G23" s="50">
        <v>1023.7</v>
      </c>
      <c r="H23" s="51">
        <v>1021.5</v>
      </c>
      <c r="I23" s="75">
        <v>1022.8</v>
      </c>
      <c r="J23" s="39">
        <v>0.4</v>
      </c>
      <c r="K23" s="39">
        <f aca="true" t="shared" si="4" ref="K23:K30">K22+J23</f>
        <v>35.8</v>
      </c>
      <c r="L23" s="70">
        <v>0</v>
      </c>
      <c r="M23" s="39">
        <v>0</v>
      </c>
      <c r="N23" s="25">
        <v>7</v>
      </c>
      <c r="O23" s="1" t="s">
        <v>47</v>
      </c>
      <c r="Q23" s="59">
        <f>AVERAGE(N10:N19,N21:N30,N32:N42)</f>
        <v>4.451612903225806</v>
      </c>
      <c r="R23" s="8">
        <f>MAX(N10:N19,N21:N30,N32:N42)</f>
        <v>21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0</v>
      </c>
      <c r="Y23" s="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ht="12.75">
      <c r="A24" s="29">
        <v>14</v>
      </c>
      <c r="B24" s="38">
        <v>2.7</v>
      </c>
      <c r="C24" s="39">
        <v>-0.8</v>
      </c>
      <c r="D24" s="39">
        <f t="shared" si="3"/>
        <v>3.5</v>
      </c>
      <c r="E24" s="37">
        <v>1</v>
      </c>
      <c r="F24" s="38">
        <v>24</v>
      </c>
      <c r="G24" s="50">
        <v>1024.9</v>
      </c>
      <c r="H24" s="51">
        <v>1023.2</v>
      </c>
      <c r="I24" s="75">
        <v>1024</v>
      </c>
      <c r="J24" s="39">
        <v>0</v>
      </c>
      <c r="K24" s="39">
        <f t="shared" si="4"/>
        <v>35.8</v>
      </c>
      <c r="L24" s="70">
        <v>0</v>
      </c>
      <c r="M24" s="39">
        <v>0</v>
      </c>
      <c r="N24" s="25">
        <v>5</v>
      </c>
      <c r="T24" s="1"/>
      <c r="U24" s="1"/>
      <c r="V24" s="1"/>
      <c r="W24" s="1"/>
      <c r="X24" s="1"/>
      <c r="Y24" s="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ht="12.75">
      <c r="A25" s="29">
        <v>15</v>
      </c>
      <c r="B25" s="38">
        <v>6.8</v>
      </c>
      <c r="C25" s="39">
        <v>-1.9</v>
      </c>
      <c r="D25" s="39">
        <f t="shared" si="3"/>
        <v>8.7</v>
      </c>
      <c r="E25" s="37">
        <v>1</v>
      </c>
      <c r="F25" s="38">
        <v>27</v>
      </c>
      <c r="G25" s="50">
        <v>1024</v>
      </c>
      <c r="H25" s="51">
        <v>1016.3</v>
      </c>
      <c r="I25" s="75">
        <v>1020.9</v>
      </c>
      <c r="J25" s="39">
        <v>1.2</v>
      </c>
      <c r="K25" s="39">
        <f t="shared" si="4"/>
        <v>37</v>
      </c>
      <c r="L25" s="70">
        <v>4.98</v>
      </c>
      <c r="M25" s="39">
        <v>0</v>
      </c>
      <c r="N25" s="25">
        <v>4</v>
      </c>
      <c r="T25" s="1"/>
      <c r="U25" s="1"/>
      <c r="V25" s="1"/>
      <c r="W25" s="2" t="s">
        <v>34</v>
      </c>
      <c r="X25" s="1"/>
      <c r="Y25" s="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ht="12.75">
      <c r="A26" s="29">
        <v>16</v>
      </c>
      <c r="B26" s="38">
        <v>3</v>
      </c>
      <c r="C26" s="39">
        <v>-2.4</v>
      </c>
      <c r="D26" s="39">
        <f t="shared" si="3"/>
        <v>5.4</v>
      </c>
      <c r="E26" s="37">
        <v>-0.2</v>
      </c>
      <c r="F26" s="38">
        <v>39</v>
      </c>
      <c r="G26" s="50">
        <v>1021.6</v>
      </c>
      <c r="H26" s="51">
        <v>1014.4</v>
      </c>
      <c r="I26" s="75">
        <v>1016.9</v>
      </c>
      <c r="J26" s="39">
        <v>0.2</v>
      </c>
      <c r="K26" s="39">
        <f t="shared" si="4"/>
        <v>37.2</v>
      </c>
      <c r="L26" s="70">
        <v>2.6</v>
      </c>
      <c r="M26" s="39">
        <v>2</v>
      </c>
      <c r="N26" s="25">
        <v>3</v>
      </c>
      <c r="T26" s="1"/>
      <c r="U26" s="7"/>
      <c r="V26" s="1"/>
      <c r="W26" s="11" t="s">
        <v>60</v>
      </c>
      <c r="X26" s="11">
        <f>COUNTIF(N10:N19,"&gt;0")+COUNTIF(N21:N30,"&gt;0")+COUNTIF(N32:N42,"&gt;0")</f>
        <v>15</v>
      </c>
      <c r="Y26" s="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ht="12.75">
      <c r="A27" s="29">
        <v>17</v>
      </c>
      <c r="B27" s="38">
        <v>10.1</v>
      </c>
      <c r="C27" s="39">
        <v>-1.3</v>
      </c>
      <c r="D27" s="39">
        <f t="shared" si="3"/>
        <v>11.4</v>
      </c>
      <c r="E27" s="37">
        <v>3.7</v>
      </c>
      <c r="F27" s="38">
        <v>21</v>
      </c>
      <c r="G27" s="50">
        <v>1024.9</v>
      </c>
      <c r="H27" s="51">
        <v>1021.3</v>
      </c>
      <c r="I27" s="75">
        <v>1022.9</v>
      </c>
      <c r="J27" s="39">
        <v>0</v>
      </c>
      <c r="K27" s="39">
        <f t="shared" si="4"/>
        <v>37.2</v>
      </c>
      <c r="L27" s="70">
        <v>9.22</v>
      </c>
      <c r="M27" s="39">
        <v>0</v>
      </c>
      <c r="N27" s="25">
        <v>0</v>
      </c>
      <c r="T27" s="1"/>
      <c r="U27" s="1"/>
      <c r="V27" s="1"/>
      <c r="W27" s="62" t="s">
        <v>61</v>
      </c>
      <c r="X27" s="62">
        <f>COUNTIF(N10:N19,"&gt;=1")+COUNTIF(N21:N30,"&gt;=1")+COUNTIF(N32:N42,"&gt;=1")</f>
        <v>15</v>
      </c>
      <c r="Y27" s="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ht="12.75">
      <c r="A28" s="29">
        <v>18</v>
      </c>
      <c r="B28" s="38">
        <v>10.9</v>
      </c>
      <c r="C28" s="39">
        <v>0.4</v>
      </c>
      <c r="D28" s="39">
        <f t="shared" si="3"/>
        <v>10.5</v>
      </c>
      <c r="E28" s="37">
        <v>5.3</v>
      </c>
      <c r="F28" s="38">
        <v>26</v>
      </c>
      <c r="G28" s="50">
        <v>1021.4</v>
      </c>
      <c r="H28" s="51">
        <v>1016.9</v>
      </c>
      <c r="I28" s="75">
        <v>1019</v>
      </c>
      <c r="J28" s="39">
        <v>0</v>
      </c>
      <c r="K28" s="39">
        <f t="shared" si="4"/>
        <v>37.2</v>
      </c>
      <c r="L28" s="70">
        <v>9.3</v>
      </c>
      <c r="M28" s="39">
        <v>0</v>
      </c>
      <c r="N28" s="25">
        <v>0</v>
      </c>
      <c r="T28" s="1"/>
      <c r="U28" s="1"/>
      <c r="V28" s="1"/>
      <c r="W28" s="67" t="s">
        <v>62</v>
      </c>
      <c r="X28" s="67">
        <f>COUNTIF(N10:N19,"&gt;=5")+COUNTIF(N21:N30,"&gt;=5")+COUNTIF(N32:N42,"&gt;=5")</f>
        <v>11</v>
      </c>
      <c r="Y28" s="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29">
        <v>19</v>
      </c>
      <c r="B29" s="38">
        <v>12.2</v>
      </c>
      <c r="C29" s="39">
        <v>1.4</v>
      </c>
      <c r="D29" s="39">
        <f t="shared" si="3"/>
        <v>10.799999999999999</v>
      </c>
      <c r="E29" s="37">
        <v>6.4</v>
      </c>
      <c r="F29" s="38">
        <v>24</v>
      </c>
      <c r="G29" s="50">
        <v>1018.2</v>
      </c>
      <c r="H29" s="51">
        <v>1015.7</v>
      </c>
      <c r="I29" s="75">
        <v>1016.8</v>
      </c>
      <c r="J29" s="39">
        <v>0</v>
      </c>
      <c r="K29" s="39">
        <f t="shared" si="4"/>
        <v>37.2</v>
      </c>
      <c r="L29" s="70">
        <v>9.4</v>
      </c>
      <c r="M29" s="39">
        <v>0</v>
      </c>
      <c r="N29" s="25">
        <v>0</v>
      </c>
      <c r="T29" s="1"/>
      <c r="U29" s="1"/>
      <c r="V29" s="1"/>
      <c r="W29" s="63" t="s">
        <v>63</v>
      </c>
      <c r="X29" s="63">
        <f>COUNTIF(N10:N19,"&gt;=10")+COUNTIF(N21:N30,"&gt;=10")+COUNTIF(N32:N42,"&gt;=10")</f>
        <v>6</v>
      </c>
      <c r="Y29" s="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12.75">
      <c r="A30" s="29">
        <v>20</v>
      </c>
      <c r="B30" s="38">
        <v>11.8</v>
      </c>
      <c r="C30" s="39">
        <v>1.1</v>
      </c>
      <c r="D30" s="39">
        <f t="shared" si="3"/>
        <v>10.700000000000001</v>
      </c>
      <c r="E30" s="37">
        <v>6</v>
      </c>
      <c r="F30" s="38">
        <v>21</v>
      </c>
      <c r="G30" s="50">
        <v>1016.5</v>
      </c>
      <c r="H30" s="51">
        <v>1013.5</v>
      </c>
      <c r="I30" s="75">
        <v>1015.4</v>
      </c>
      <c r="J30" s="39">
        <v>0</v>
      </c>
      <c r="K30" s="39">
        <f t="shared" si="4"/>
        <v>37.2</v>
      </c>
      <c r="L30" s="70">
        <v>8.45</v>
      </c>
      <c r="M30" s="39">
        <v>0</v>
      </c>
      <c r="N30" s="25">
        <v>0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3</v>
      </c>
      <c r="Y30" s="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ht="12.75">
      <c r="A31" s="35" t="s">
        <v>2</v>
      </c>
      <c r="B31" s="45">
        <f aca="true" t="shared" si="5" ref="B31:I31">AVERAGE(B21:B30)</f>
        <v>6.609999999999999</v>
      </c>
      <c r="C31" s="47">
        <f t="shared" si="5"/>
        <v>-0.16999999999999993</v>
      </c>
      <c r="D31" s="47">
        <f t="shared" si="5"/>
        <v>6.779999999999999</v>
      </c>
      <c r="E31" s="46">
        <f t="shared" si="5"/>
        <v>2.8299999999999996</v>
      </c>
      <c r="F31" s="45">
        <f t="shared" si="5"/>
        <v>27.1</v>
      </c>
      <c r="G31" s="45">
        <f t="shared" si="5"/>
        <v>1022.2</v>
      </c>
      <c r="H31" s="47">
        <f t="shared" si="5"/>
        <v>1018.3399999999999</v>
      </c>
      <c r="I31" s="46">
        <f t="shared" si="5"/>
        <v>1020.1799999999997</v>
      </c>
      <c r="J31" s="47">
        <f>AVERAGE(J21:J30)</f>
        <v>0.18</v>
      </c>
      <c r="K31" s="47">
        <f>SUM(K30-K19)</f>
        <v>1.8000000000000043</v>
      </c>
      <c r="L31" s="72">
        <f>AVERAGE(L21:L30)</f>
        <v>4.739</v>
      </c>
      <c r="M31" s="47">
        <f>SUM(M21:M30)</f>
        <v>2</v>
      </c>
      <c r="N31" s="47">
        <f>AVERAGE(N21:N30)</f>
        <v>4.1</v>
      </c>
      <c r="T31" s="1"/>
      <c r="U31" s="1"/>
      <c r="V31" s="1"/>
      <c r="W31" s="64" t="s">
        <v>65</v>
      </c>
      <c r="X31" s="64">
        <f>COUNTIF(N10:N19,"&gt;=20")+COUNTIF(N21:N30,"&gt;=20")+COUNTIF(N32:N42,"&gt;=20")</f>
        <v>1</v>
      </c>
      <c r="Y31" s="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ht="12.75">
      <c r="A32" s="29">
        <v>21</v>
      </c>
      <c r="B32" s="38">
        <v>6.6</v>
      </c>
      <c r="C32" s="39">
        <v>0.1</v>
      </c>
      <c r="D32" s="39">
        <f aca="true" t="shared" si="6" ref="D32:D40">SUM(B32-C32)</f>
        <v>6.5</v>
      </c>
      <c r="E32" s="37">
        <v>3.2</v>
      </c>
      <c r="F32" s="38">
        <v>29</v>
      </c>
      <c r="G32" s="50">
        <v>1015.4</v>
      </c>
      <c r="H32" s="51">
        <v>1014.2</v>
      </c>
      <c r="I32" s="75">
        <v>1014.8</v>
      </c>
      <c r="J32" s="39">
        <v>0</v>
      </c>
      <c r="K32" s="39">
        <f>K30+J32</f>
        <v>37.2</v>
      </c>
      <c r="L32" s="70">
        <v>8.87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ht="12.75">
      <c r="A33" s="29">
        <v>22</v>
      </c>
      <c r="B33" s="38">
        <v>7.8</v>
      </c>
      <c r="C33" s="39">
        <v>-1</v>
      </c>
      <c r="D33" s="39">
        <f t="shared" si="6"/>
        <v>8.8</v>
      </c>
      <c r="E33" s="37">
        <v>3.1</v>
      </c>
      <c r="F33" s="38">
        <v>40</v>
      </c>
      <c r="G33" s="50">
        <v>1014.6</v>
      </c>
      <c r="H33" s="51">
        <v>1007.1</v>
      </c>
      <c r="I33" s="75">
        <v>1010.7</v>
      </c>
      <c r="J33" s="39">
        <v>0</v>
      </c>
      <c r="K33" s="39">
        <f>K32+J33</f>
        <v>37.2</v>
      </c>
      <c r="L33" s="70">
        <v>7.3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ht="12.75">
      <c r="A34" s="29">
        <v>23</v>
      </c>
      <c r="B34" s="38">
        <v>6.4</v>
      </c>
      <c r="C34" s="39">
        <v>-0.6</v>
      </c>
      <c r="D34" s="39">
        <f t="shared" si="6"/>
        <v>7</v>
      </c>
      <c r="E34" s="37">
        <v>2.5</v>
      </c>
      <c r="F34" s="38">
        <v>34</v>
      </c>
      <c r="G34" s="50">
        <v>1011.6</v>
      </c>
      <c r="H34" s="51">
        <v>1005.7</v>
      </c>
      <c r="I34" s="75">
        <v>1007.8</v>
      </c>
      <c r="J34" s="39">
        <v>0</v>
      </c>
      <c r="K34" s="39">
        <f aca="true" t="shared" si="7" ref="K34:K42">K33+J34</f>
        <v>37.2</v>
      </c>
      <c r="L34" s="70">
        <v>1.65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ht="12.75">
      <c r="A35" s="29">
        <v>24</v>
      </c>
      <c r="B35" s="38">
        <v>8.7</v>
      </c>
      <c r="C35" s="39">
        <v>0.3</v>
      </c>
      <c r="D35" s="39">
        <f t="shared" si="6"/>
        <v>8.399999999999999</v>
      </c>
      <c r="E35" s="37">
        <v>3.9</v>
      </c>
      <c r="F35" s="38">
        <v>21</v>
      </c>
      <c r="G35" s="50">
        <v>1016.9</v>
      </c>
      <c r="H35" s="51">
        <v>1011.5</v>
      </c>
      <c r="I35" s="75">
        <v>1014.3</v>
      </c>
      <c r="J35" s="39">
        <v>0</v>
      </c>
      <c r="K35" s="39">
        <f t="shared" si="7"/>
        <v>37.2</v>
      </c>
      <c r="L35" s="70">
        <v>8.32</v>
      </c>
      <c r="M35" s="39">
        <v>0</v>
      </c>
      <c r="N35" s="25">
        <v>0</v>
      </c>
      <c r="V35" s="1"/>
      <c r="W35" s="65" t="s">
        <v>69</v>
      </c>
      <c r="X35" s="65">
        <f>COUNTIF(N10:N19,"&gt;=75")+COUNTIF(N21:N30,"&gt;=75")+COUNTIF(N32:N42,"&gt;=75")</f>
        <v>0</v>
      </c>
      <c r="Y35" s="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ht="12.75">
      <c r="A36" s="29">
        <v>25</v>
      </c>
      <c r="B36" s="38">
        <v>5.2</v>
      </c>
      <c r="C36" s="39">
        <v>1.4</v>
      </c>
      <c r="D36" s="39">
        <f t="shared" si="6"/>
        <v>3.8000000000000003</v>
      </c>
      <c r="E36" s="37">
        <v>3.3</v>
      </c>
      <c r="F36" s="38">
        <v>47</v>
      </c>
      <c r="G36" s="50">
        <v>1020.8</v>
      </c>
      <c r="H36" s="51">
        <v>1016.2</v>
      </c>
      <c r="I36" s="75">
        <v>1017.7</v>
      </c>
      <c r="J36" s="39">
        <v>2</v>
      </c>
      <c r="K36" s="39">
        <f t="shared" si="7"/>
        <v>39.2</v>
      </c>
      <c r="L36" s="70">
        <v>0.1</v>
      </c>
      <c r="M36" s="39">
        <v>0</v>
      </c>
      <c r="N36" s="25">
        <v>0</v>
      </c>
      <c r="V36" s="1"/>
      <c r="W36" s="66" t="s">
        <v>70</v>
      </c>
      <c r="X36" s="66">
        <f>COUNTIF(N10:N19,"&gt;=100")+COUNTIF(N21:N30,"&gt;=100")+COUNTIF(N32:N42,"&gt;=100")</f>
        <v>0</v>
      </c>
      <c r="Y36" s="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ht="12.75">
      <c r="A37" s="29">
        <v>26</v>
      </c>
      <c r="B37" s="38">
        <v>13.9</v>
      </c>
      <c r="C37" s="39">
        <v>2.4</v>
      </c>
      <c r="D37" s="39">
        <f t="shared" si="6"/>
        <v>11.5</v>
      </c>
      <c r="E37" s="37">
        <v>7.6</v>
      </c>
      <c r="F37" s="38">
        <v>18</v>
      </c>
      <c r="G37" s="50">
        <v>1020.9</v>
      </c>
      <c r="H37" s="51">
        <v>1012.9</v>
      </c>
      <c r="I37" s="75">
        <v>1017.7</v>
      </c>
      <c r="J37" s="39">
        <v>1.2</v>
      </c>
      <c r="K37" s="39">
        <f t="shared" si="7"/>
        <v>40.400000000000006</v>
      </c>
      <c r="L37" s="70">
        <v>9.5</v>
      </c>
      <c r="M37" s="39">
        <v>0</v>
      </c>
      <c r="N37" s="25">
        <v>0</v>
      </c>
      <c r="V37" s="1"/>
      <c r="W37" s="1"/>
      <c r="X37" s="1"/>
      <c r="Y37" s="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29">
        <v>27</v>
      </c>
      <c r="B38" s="38">
        <v>7.5</v>
      </c>
      <c r="C38" s="39">
        <v>1.7</v>
      </c>
      <c r="D38" s="39">
        <f t="shared" si="6"/>
        <v>5.8</v>
      </c>
      <c r="E38" s="37">
        <v>5.2</v>
      </c>
      <c r="F38" s="38">
        <v>52</v>
      </c>
      <c r="G38" s="50">
        <v>1015.5</v>
      </c>
      <c r="H38" s="51">
        <v>1010.2</v>
      </c>
      <c r="I38" s="75">
        <v>1013.5</v>
      </c>
      <c r="J38" s="39">
        <v>0.4</v>
      </c>
      <c r="K38" s="39">
        <f t="shared" si="7"/>
        <v>40.800000000000004</v>
      </c>
      <c r="L38" s="70">
        <v>0.5</v>
      </c>
      <c r="M38" s="39">
        <v>0</v>
      </c>
      <c r="N38" s="25">
        <v>0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ht="12.75">
      <c r="A39" s="29">
        <v>28</v>
      </c>
      <c r="B39" s="38">
        <v>12.9</v>
      </c>
      <c r="C39" s="39">
        <v>-0.4</v>
      </c>
      <c r="D39" s="39">
        <f t="shared" si="6"/>
        <v>13.3</v>
      </c>
      <c r="E39" s="37">
        <v>5.9</v>
      </c>
      <c r="F39" s="38">
        <v>58</v>
      </c>
      <c r="G39" s="50">
        <v>1013.6</v>
      </c>
      <c r="H39" s="51">
        <v>1007.8</v>
      </c>
      <c r="I39" s="75">
        <v>1010.3</v>
      </c>
      <c r="J39" s="39">
        <v>0</v>
      </c>
      <c r="K39" s="39">
        <f t="shared" si="7"/>
        <v>40.800000000000004</v>
      </c>
      <c r="L39" s="70">
        <v>4.12</v>
      </c>
      <c r="M39" s="39">
        <v>0</v>
      </c>
      <c r="N39" s="25">
        <v>0</v>
      </c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ht="12.75">
      <c r="A40" s="29">
        <v>29</v>
      </c>
      <c r="B40" s="38">
        <v>12.2</v>
      </c>
      <c r="C40" s="39">
        <v>5.2</v>
      </c>
      <c r="D40" s="39">
        <f t="shared" si="6"/>
        <v>6.999999999999999</v>
      </c>
      <c r="E40" s="37">
        <v>8</v>
      </c>
      <c r="F40" s="38">
        <v>79</v>
      </c>
      <c r="G40" s="50">
        <v>1014.5</v>
      </c>
      <c r="H40" s="51">
        <v>1010.6</v>
      </c>
      <c r="I40" s="75">
        <v>1012.5</v>
      </c>
      <c r="J40" s="39">
        <v>4.4</v>
      </c>
      <c r="K40" s="39">
        <f t="shared" si="7"/>
        <v>45.2</v>
      </c>
      <c r="L40" s="70">
        <v>1.3</v>
      </c>
      <c r="M40" s="39">
        <v>0</v>
      </c>
      <c r="N40" s="25">
        <v>0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ht="12.75">
      <c r="A41" s="29">
        <v>30</v>
      </c>
      <c r="B41" s="38">
        <v>15.7</v>
      </c>
      <c r="C41" s="39">
        <v>5.9</v>
      </c>
      <c r="D41" s="39">
        <f>SUM(B41-C41)</f>
        <v>9.799999999999999</v>
      </c>
      <c r="E41" s="37">
        <v>10.3</v>
      </c>
      <c r="F41" s="38">
        <v>56</v>
      </c>
      <c r="G41" s="50">
        <v>1014</v>
      </c>
      <c r="H41" s="51">
        <v>1010.5</v>
      </c>
      <c r="I41" s="75">
        <v>1012.1</v>
      </c>
      <c r="J41" s="39">
        <v>0</v>
      </c>
      <c r="K41" s="39">
        <f t="shared" si="7"/>
        <v>45.2</v>
      </c>
      <c r="L41" s="70">
        <v>2.68</v>
      </c>
      <c r="M41" s="39">
        <v>0</v>
      </c>
      <c r="N41" s="25">
        <v>0</v>
      </c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ht="12.75">
      <c r="A42" s="41">
        <v>31</v>
      </c>
      <c r="B42" s="40">
        <v>16.7</v>
      </c>
      <c r="C42" s="55">
        <v>6.7</v>
      </c>
      <c r="D42" s="55">
        <f>SUM(B42-C42)</f>
        <v>10</v>
      </c>
      <c r="E42" s="55">
        <v>11.9</v>
      </c>
      <c r="F42" s="40">
        <v>26</v>
      </c>
      <c r="G42" s="52">
        <v>1010.6</v>
      </c>
      <c r="H42" s="56">
        <v>1002</v>
      </c>
      <c r="I42" s="76">
        <v>1006.2</v>
      </c>
      <c r="J42" s="55">
        <v>0</v>
      </c>
      <c r="K42" s="39">
        <f t="shared" si="7"/>
        <v>45.2</v>
      </c>
      <c r="L42" s="82">
        <v>5.62</v>
      </c>
      <c r="M42" s="55">
        <v>0</v>
      </c>
      <c r="N42" s="55">
        <v>0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12.75">
      <c r="A43" s="35" t="s">
        <v>3</v>
      </c>
      <c r="B43" s="45">
        <f aca="true" t="shared" si="8" ref="B43:I43">AVERAGE(B32:B42)</f>
        <v>10.327272727272728</v>
      </c>
      <c r="C43" s="47">
        <f t="shared" si="8"/>
        <v>1.9727272727272727</v>
      </c>
      <c r="D43" s="47">
        <f t="shared" si="8"/>
        <v>8.354545454545454</v>
      </c>
      <c r="E43" s="47">
        <f t="shared" si="8"/>
        <v>5.9</v>
      </c>
      <c r="F43" s="45">
        <f t="shared" si="8"/>
        <v>41.81818181818182</v>
      </c>
      <c r="G43" s="45">
        <f t="shared" si="8"/>
        <v>1015.3090909090909</v>
      </c>
      <c r="H43" s="47">
        <f t="shared" si="8"/>
        <v>1009.8818181818181</v>
      </c>
      <c r="I43" s="46">
        <f t="shared" si="8"/>
        <v>1012.5090909090909</v>
      </c>
      <c r="J43" s="47">
        <f>AVERAGE(J32:J42)</f>
        <v>0.7272727272727273</v>
      </c>
      <c r="K43" s="47">
        <f>SUM(K42-K30)</f>
        <v>8</v>
      </c>
      <c r="L43" s="72">
        <f>AVERAGE(L32:L42)</f>
        <v>4.54181818181818</v>
      </c>
      <c r="M43" s="60">
        <f>SUM(M32:M42)</f>
        <v>0</v>
      </c>
      <c r="N43" s="60">
        <f>AVERAGE(N32:N42)</f>
        <v>0</v>
      </c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</row>
    <row r="44" spans="1:73" ht="12.75">
      <c r="A44" s="54" t="s">
        <v>4</v>
      </c>
      <c r="B44" s="48">
        <f aca="true" t="shared" si="9" ref="B44:I44">AVERAGE(B10:B19,B21:B30,B32:B42)</f>
        <v>6.603225806451612</v>
      </c>
      <c r="C44" s="49">
        <f t="shared" si="9"/>
        <v>-0.4322580645161291</v>
      </c>
      <c r="D44" s="49">
        <f t="shared" si="9"/>
        <v>7.035483870967743</v>
      </c>
      <c r="E44" s="49">
        <f t="shared" si="9"/>
        <v>2.7806451612903227</v>
      </c>
      <c r="F44" s="48">
        <f t="shared" si="9"/>
        <v>33.645161290322584</v>
      </c>
      <c r="G44" s="48">
        <f t="shared" si="9"/>
        <v>1016.9903225806452</v>
      </c>
      <c r="H44" s="49">
        <f t="shared" si="9"/>
        <v>1010.9258064516131</v>
      </c>
      <c r="I44" s="77">
        <f t="shared" si="9"/>
        <v>1013.7774193548387</v>
      </c>
      <c r="J44" s="49">
        <f>AVERAGE(J10:J19,J21:J30,J32:J42)</f>
        <v>1.4580645161290324</v>
      </c>
      <c r="K44" s="57">
        <f>MAX(K10:K19,K21:K30,K32:K42)</f>
        <v>45.2</v>
      </c>
      <c r="L44" s="83">
        <f>AVERAGE(L10:L19,L21:L30,L32:L42)</f>
        <v>4.292903225806452</v>
      </c>
      <c r="M44" s="49">
        <f>SUM(M10:M19,M21:M30,M32:M42)</f>
        <v>34</v>
      </c>
      <c r="N44" s="49">
        <f>AVERAGE(N10:N19,N21:N30,N32:N42)</f>
        <v>4.451612903225806</v>
      </c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</row>
  </sheetData>
  <sheetProtection/>
  <protectedRanges>
    <protectedRange sqref="B21:C30 B32:C42 T20:U20 U17:U18 M32:N42 U8:U9 Y8:Y9 Y12:Y13 O1 Z1 AP1 BF1 A3 B10:C19 M10:N19 M21:N30 E21:L30 E10:L19 U7 E32:L42" name="Bereich1"/>
  </protectedRanges>
  <mergeCells count="11">
    <mergeCell ref="B7:B9"/>
    <mergeCell ref="C7:C9"/>
    <mergeCell ref="B6:E6"/>
    <mergeCell ref="G6:I6"/>
    <mergeCell ref="Z1:AO1"/>
    <mergeCell ref="O1:Y1"/>
    <mergeCell ref="AP1:BE1"/>
    <mergeCell ref="J6:K6"/>
    <mergeCell ref="A1:N1"/>
    <mergeCell ref="A3:N3"/>
    <mergeCell ref="M6:N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4" manualBreakCount="4">
    <brk id="14" max="43" man="1"/>
    <brk id="25" max="43" man="1"/>
    <brk id="41" max="43" man="1"/>
    <brk id="5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2016-04-02T20:42:28Z</dcterms:modified>
  <cp:category/>
  <cp:version/>
  <cp:contentType/>
  <cp:contentStatus/>
</cp:coreProperties>
</file>